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wmf" ContentType="image/x-w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175"/>
  </bookViews>
  <sheets>
    <sheet name="группа 1" sheetId="1" r:id="rId1"/>
    <sheet name="группа 2" sheetId="4" r:id="rId2"/>
    <sheet name="группа 3" sheetId="3" r:id="rId3"/>
    <sheet name="группа 4" sheetId="2" r:id="rId4"/>
    <sheet name="Группа 5" sheetId="5" r:id="rId5"/>
    <sheet name="Группа 6" sheetId="7" r:id="rId6"/>
    <sheet name="Группа 7" sheetId="8" r:id="rId7"/>
    <sheet name="Группа 8" sheetId="9" r:id="rId8"/>
    <sheet name="Группа 9" sheetId="10" r:id="rId9"/>
    <sheet name="СВОД" sheetId="6" r:id="rId10"/>
  </sheets>
  <definedNames>
    <definedName name="_xlnm.Print_Area" localSheetId="1">'группа 2'!$A$1:$AQ$13</definedName>
  </definedNames>
  <calcPr calcId="125725"/>
</workbook>
</file>

<file path=xl/calcChain.xml><?xml version="1.0" encoding="utf-8"?>
<calcChain xmlns="http://schemas.openxmlformats.org/spreadsheetml/2006/main">
  <c r="D8" i="9"/>
  <c r="H11" i="5"/>
  <c r="Q13"/>
  <c r="Q12"/>
  <c r="Q11"/>
  <c r="K11"/>
  <c r="Q10"/>
  <c r="Q9"/>
  <c r="Q8"/>
  <c r="K8"/>
  <c r="AD13"/>
  <c r="AD12"/>
  <c r="AD11"/>
  <c r="AD10"/>
  <c r="AD9"/>
  <c r="AD8"/>
  <c r="P9" i="3"/>
  <c r="R9" s="1"/>
  <c r="T9" s="1"/>
  <c r="O9"/>
  <c r="Q9"/>
  <c r="E13"/>
  <c r="E8"/>
  <c r="J8" i="4"/>
  <c r="G9" i="10"/>
  <c r="G8"/>
  <c r="G7"/>
  <c r="U9" i="5"/>
  <c r="E8" i="2"/>
  <c r="K8"/>
  <c r="M8" s="1"/>
  <c r="J8"/>
  <c r="I8"/>
  <c r="E13"/>
  <c r="K13" s="1"/>
  <c r="M13" s="1"/>
  <c r="E12"/>
  <c r="K12" s="1"/>
  <c r="M12" s="1"/>
  <c r="E11"/>
  <c r="K11" s="1"/>
  <c r="M11" s="1"/>
  <c r="E10"/>
  <c r="K10" s="1"/>
  <c r="M10" s="1"/>
  <c r="E9"/>
  <c r="K9" s="1"/>
  <c r="M9" s="1"/>
  <c r="J13"/>
  <c r="J12"/>
  <c r="J11"/>
  <c r="J10"/>
  <c r="J9"/>
  <c r="Z9" i="4"/>
  <c r="J9"/>
  <c r="D9"/>
  <c r="G9"/>
  <c r="AO9" s="1"/>
  <c r="AQ9" s="1"/>
  <c r="M9"/>
  <c r="AC9"/>
  <c r="AJ9"/>
  <c r="AK9"/>
  <c r="Y10" i="1"/>
  <c r="Y14"/>
  <c r="Y13"/>
  <c r="Y12"/>
  <c r="Y11"/>
  <c r="E11"/>
  <c r="I11"/>
  <c r="AA11"/>
  <c r="AC11" s="1"/>
  <c r="E10"/>
  <c r="I10"/>
  <c r="Y9"/>
  <c r="Z14"/>
  <c r="Z13"/>
  <c r="Z12"/>
  <c r="Z11"/>
  <c r="Z10"/>
  <c r="Z9"/>
  <c r="W9" i="4"/>
  <c r="AG9"/>
  <c r="AN9"/>
  <c r="AJ13"/>
  <c r="AK13" s="1"/>
  <c r="G13"/>
  <c r="AO13" s="1"/>
  <c r="AQ13" s="1"/>
  <c r="M13"/>
  <c r="AC13"/>
  <c r="R13"/>
  <c r="W13"/>
  <c r="AG13"/>
  <c r="AJ12"/>
  <c r="AK12" s="1"/>
  <c r="G12"/>
  <c r="AO12" s="1"/>
  <c r="AQ12" s="1"/>
  <c r="M12"/>
  <c r="AC12"/>
  <c r="AJ11"/>
  <c r="AK11"/>
  <c r="G11"/>
  <c r="AC11"/>
  <c r="AJ10"/>
  <c r="AK10" s="1"/>
  <c r="G10"/>
  <c r="AO10" s="1"/>
  <c r="M10"/>
  <c r="AC10"/>
  <c r="AJ8"/>
  <c r="AK8" s="1"/>
  <c r="P9" i="1"/>
  <c r="Q9" s="1"/>
  <c r="S9" s="1"/>
  <c r="P12"/>
  <c r="Q12" s="1"/>
  <c r="S12" s="1"/>
  <c r="P14"/>
  <c r="Q14" s="1"/>
  <c r="S14" s="1"/>
  <c r="T14" s="1"/>
  <c r="AA14" s="1"/>
  <c r="M14"/>
  <c r="P13"/>
  <c r="Q13" s="1"/>
  <c r="S13" s="1"/>
  <c r="W10" i="4"/>
  <c r="W8"/>
  <c r="W12"/>
  <c r="W11"/>
  <c r="T10"/>
  <c r="T8"/>
  <c r="T12"/>
  <c r="T13"/>
  <c r="T11"/>
  <c r="U13" i="5"/>
  <c r="U12"/>
  <c r="U11"/>
  <c r="U10"/>
  <c r="U8"/>
  <c r="O10" i="3"/>
  <c r="O8"/>
  <c r="O11"/>
  <c r="P11"/>
  <c r="R11" s="1"/>
  <c r="T11" s="1"/>
  <c r="H11"/>
  <c r="O13"/>
  <c r="O12"/>
  <c r="N13" i="5"/>
  <c r="N12"/>
  <c r="N11"/>
  <c r="N10"/>
  <c r="N9"/>
  <c r="N8"/>
  <c r="E9" i="1"/>
  <c r="I9"/>
  <c r="M9"/>
  <c r="T9" s="1"/>
  <c r="AA9" s="1"/>
  <c r="E12"/>
  <c r="I12"/>
  <c r="M12"/>
  <c r="T12" s="1"/>
  <c r="AA12" s="1"/>
  <c r="E14"/>
  <c r="I14"/>
  <c r="E13"/>
  <c r="I13"/>
  <c r="M13"/>
  <c r="T13" s="1"/>
  <c r="AA13" s="1"/>
  <c r="AG10" i="4"/>
  <c r="G8"/>
  <c r="R8"/>
  <c r="AC8"/>
  <c r="AG8"/>
  <c r="R12"/>
  <c r="AG12"/>
  <c r="R11"/>
  <c r="AG11"/>
  <c r="AN10"/>
  <c r="AN8"/>
  <c r="AN12"/>
  <c r="AN13"/>
  <c r="AN11"/>
  <c r="H10" i="3"/>
  <c r="P10"/>
  <c r="R10" s="1"/>
  <c r="T10" s="1"/>
  <c r="H8"/>
  <c r="P8"/>
  <c r="R8" s="1"/>
  <c r="T8" s="1"/>
  <c r="H13"/>
  <c r="P13"/>
  <c r="R13" s="1"/>
  <c r="T13" s="1"/>
  <c r="H12"/>
  <c r="P12"/>
  <c r="R12" s="1"/>
  <c r="T12" s="1"/>
  <c r="Q10"/>
  <c r="Q8"/>
  <c r="Q11"/>
  <c r="Q13"/>
  <c r="Q12"/>
  <c r="I13" i="2"/>
  <c r="I12"/>
  <c r="I11"/>
  <c r="I10"/>
  <c r="I9"/>
  <c r="E13" i="5"/>
  <c r="AE13" s="1"/>
  <c r="K13"/>
  <c r="Y13"/>
  <c r="AC13"/>
  <c r="E12"/>
  <c r="AE12" s="1"/>
  <c r="AG12" s="1"/>
  <c r="K12"/>
  <c r="Y12"/>
  <c r="AC12"/>
  <c r="E11"/>
  <c r="AE11" s="1"/>
  <c r="AG11" s="1"/>
  <c r="Y11"/>
  <c r="AC11"/>
  <c r="E10"/>
  <c r="AE10" s="1"/>
  <c r="AG10" s="1"/>
  <c r="Y10"/>
  <c r="K10"/>
  <c r="E9"/>
  <c r="AE9" s="1"/>
  <c r="AG9" s="1"/>
  <c r="K9"/>
  <c r="Y9"/>
  <c r="E8"/>
  <c r="AE8" s="1"/>
  <c r="AG8" s="1"/>
  <c r="Y8"/>
  <c r="AC8"/>
  <c r="J8" i="7"/>
  <c r="J9"/>
  <c r="J10"/>
  <c r="J11"/>
  <c r="J12"/>
  <c r="J13"/>
  <c r="M8"/>
  <c r="M9"/>
  <c r="M10"/>
  <c r="M11"/>
  <c r="M12"/>
  <c r="M13"/>
  <c r="K10" i="10"/>
  <c r="G10"/>
  <c r="M10" s="1"/>
  <c r="O10" s="1"/>
  <c r="K9"/>
  <c r="M9"/>
  <c r="O9" s="1"/>
  <c r="K8"/>
  <c r="M8" s="1"/>
  <c r="O8" s="1"/>
  <c r="K7"/>
  <c r="M7"/>
  <c r="O7" s="1"/>
  <c r="K6"/>
  <c r="G6"/>
  <c r="M6"/>
  <c r="O6" s="1"/>
  <c r="K5"/>
  <c r="G5"/>
  <c r="M5"/>
  <c r="O5" s="1"/>
  <c r="L10"/>
  <c r="L9"/>
  <c r="L8"/>
  <c r="L7"/>
  <c r="L6"/>
  <c r="L5"/>
  <c r="V11" i="7"/>
  <c r="Y11"/>
  <c r="G11"/>
  <c r="G8"/>
  <c r="Z13"/>
  <c r="Z12"/>
  <c r="Z11"/>
  <c r="Z10"/>
  <c r="Z9"/>
  <c r="Z8"/>
  <c r="D11" i="4"/>
  <c r="J11"/>
  <c r="K11" s="1"/>
  <c r="M11" s="1"/>
  <c r="AO11" s="1"/>
  <c r="AQ11" s="1"/>
  <c r="Z11"/>
  <c r="D13"/>
  <c r="J13"/>
  <c r="Z13"/>
  <c r="D12"/>
  <c r="J12"/>
  <c r="Z12"/>
  <c r="D8"/>
  <c r="Z8"/>
  <c r="D10"/>
  <c r="J10"/>
  <c r="Z10"/>
  <c r="K12" i="3"/>
  <c r="K13"/>
  <c r="K11"/>
  <c r="K8"/>
  <c r="K10"/>
  <c r="D8" i="7"/>
  <c r="P8"/>
  <c r="S8"/>
  <c r="V8"/>
  <c r="Y8"/>
  <c r="AA8"/>
  <c r="AC8" s="1"/>
  <c r="D9"/>
  <c r="G9"/>
  <c r="P9"/>
  <c r="S9"/>
  <c r="V9"/>
  <c r="Y9"/>
  <c r="AA9"/>
  <c r="AC9" s="1"/>
  <c r="D10"/>
  <c r="G10"/>
  <c r="P10"/>
  <c r="S10"/>
  <c r="V10"/>
  <c r="Y10"/>
  <c r="AA10"/>
  <c r="AC10" s="1"/>
  <c r="D11"/>
  <c r="P11"/>
  <c r="S11"/>
  <c r="AA11" s="1"/>
  <c r="AC11" s="1"/>
  <c r="D12"/>
  <c r="G12"/>
  <c r="P12"/>
  <c r="S12"/>
  <c r="V12"/>
  <c r="Y12"/>
  <c r="AA12" s="1"/>
  <c r="AC12" s="1"/>
  <c r="D13"/>
  <c r="G13"/>
  <c r="P13"/>
  <c r="S13"/>
  <c r="V13"/>
  <c r="Y13"/>
  <c r="AA13" s="1"/>
  <c r="AC13" s="1"/>
  <c r="F8" i="8"/>
  <c r="I8"/>
  <c r="O8"/>
  <c r="U8"/>
  <c r="W8" s="1"/>
  <c r="Y8" s="1"/>
  <c r="V8"/>
  <c r="F9"/>
  <c r="I9"/>
  <c r="O9"/>
  <c r="U9"/>
  <c r="W9"/>
  <c r="Y9" s="1"/>
  <c r="V9"/>
  <c r="B9" i="6" s="1"/>
  <c r="F10" i="8"/>
  <c r="I10"/>
  <c r="O10"/>
  <c r="U10"/>
  <c r="W10" s="1"/>
  <c r="Y10" s="1"/>
  <c r="V10"/>
  <c r="F11"/>
  <c r="I11"/>
  <c r="O11"/>
  <c r="U11"/>
  <c r="W11"/>
  <c r="Y11" s="1"/>
  <c r="V11"/>
  <c r="B11" i="6" s="1"/>
  <c r="F12" i="8"/>
  <c r="I12"/>
  <c r="O12"/>
  <c r="U12"/>
  <c r="W12" s="1"/>
  <c r="Y12" s="1"/>
  <c r="V12"/>
  <c r="F13"/>
  <c r="I13"/>
  <c r="O13"/>
  <c r="U13"/>
  <c r="W13"/>
  <c r="Y13" s="1"/>
  <c r="V13"/>
  <c r="B13" i="6" s="1"/>
  <c r="G8" i="9"/>
  <c r="H8"/>
  <c r="B8" i="6" s="1"/>
  <c r="I8" i="9"/>
  <c r="K8"/>
  <c r="G9"/>
  <c r="H9"/>
  <c r="I9"/>
  <c r="K9"/>
  <c r="G10"/>
  <c r="H10"/>
  <c r="B10" i="6" s="1"/>
  <c r="I10" i="9"/>
  <c r="K10"/>
  <c r="G11"/>
  <c r="H11"/>
  <c r="I11"/>
  <c r="K11"/>
  <c r="G12"/>
  <c r="H12"/>
  <c r="B12" i="6" s="1"/>
  <c r="I12" i="9"/>
  <c r="K12"/>
  <c r="G13"/>
  <c r="H13"/>
  <c r="I13"/>
  <c r="K13"/>
  <c r="D8" i="6"/>
  <c r="D9"/>
  <c r="D10"/>
  <c r="D11"/>
  <c r="D12"/>
  <c r="D13"/>
  <c r="AO8" i="4"/>
  <c r="AQ8"/>
  <c r="AA10" i="1"/>
  <c r="AC10" s="1"/>
  <c r="C8" i="6" l="1"/>
  <c r="AC13" i="1"/>
  <c r="E8" i="6" s="1"/>
  <c r="AC9" i="1"/>
  <c r="E11" i="6" s="1"/>
  <c r="C11"/>
  <c r="AC14" i="1"/>
  <c r="E9" i="6" s="1"/>
  <c r="C9"/>
  <c r="AQ10" i="4"/>
  <c r="C12" i="6"/>
  <c r="C13"/>
  <c r="AG13" i="5"/>
  <c r="E13" i="6" s="1"/>
  <c r="AC12" i="1"/>
  <c r="E10" i="6" s="1"/>
  <c r="C10"/>
  <c r="E12"/>
</calcChain>
</file>

<file path=xl/sharedStrings.xml><?xml version="1.0" encoding="utf-8"?>
<sst xmlns="http://schemas.openxmlformats.org/spreadsheetml/2006/main" count="369" uniqueCount="178">
  <si>
    <r>
      <t xml:space="preserve">E(P)= 1, если Р </t>
    </r>
    <r>
      <rPr>
        <u/>
        <sz val="8"/>
        <rFont val="Times New Roman"/>
        <family val="1"/>
        <charset val="204"/>
      </rPr>
      <t>&lt;</t>
    </r>
    <r>
      <rPr>
        <sz val="8"/>
        <rFont val="Times New Roman"/>
        <family val="1"/>
        <charset val="204"/>
      </rPr>
      <t xml:space="preserve"> 5%,
E(P)= 0, если Р &gt;5%
</t>
    </r>
  </si>
  <si>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/>
        <sz val="8"/>
        <rFont val="Times New Roman"/>
        <family val="1"/>
        <charset val="204"/>
      </rPr>
      <t>&lt;</t>
    </r>
    <r>
      <rPr>
        <sz val="8"/>
        <rFont val="Times New Roman"/>
        <family val="1"/>
        <charset val="204"/>
      </rPr>
      <t xml:space="preserve"> 100%;       E(P)= 0, если Р &gt; 100%</t>
    </r>
  </si>
  <si>
    <t>Nв - количество учреждений, выполнивших муниципальное задание на 100%,</t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</si>
  <si>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</si>
  <si>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</si>
  <si>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>P=Oкр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</si>
  <si>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</si>
  <si>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>2.5. Эффективность управления кредиторской задолженностью по расчетам с поставщиками и подрядчиками</t>
  </si>
  <si>
    <t>2.6. Качество Порядка составления, утверждения и ведения бюджетных смет участников бюджетного процесса</t>
  </si>
  <si>
    <t xml:space="preserve">P=Qз.контр./Qдов.лим. *100
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</si>
  <si>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текущего финансового года,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</si>
  <si>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текущего финансового года
</t>
  </si>
  <si>
    <r>
      <t xml:space="preserve">E(P)=1, если Р </t>
    </r>
    <r>
      <rPr>
        <u/>
        <sz val="8"/>
        <rFont val="Times New Roman"/>
        <family val="1"/>
        <charset val="204"/>
      </rPr>
      <t>&gt;</t>
    </r>
    <r>
      <rPr>
        <sz val="8"/>
        <rFont val="Times New Roman"/>
        <family val="1"/>
        <charset val="204"/>
      </rPr>
      <t xml:space="preserve"> 50%;  E(P)= 1- (50-Р)/50, если 0% ≤ Р ≤ 50%;       E(P)= 0, если Р &lt; 0% либо No=0 и N1</t>
    </r>
    <r>
      <rPr>
        <sz val="8"/>
        <rFont val="Arial Cyr"/>
        <charset val="204"/>
      </rPr>
      <t>≠</t>
    </r>
    <r>
      <rPr>
        <sz val="8"/>
        <rFont val="Times New Roman"/>
        <family val="1"/>
        <charset val="204"/>
      </rPr>
      <t>0</t>
    </r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</si>
  <si>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</si>
  <si>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</si>
  <si>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r>
      <t>E(P)=1, если Р</t>
    </r>
    <r>
      <rPr>
        <u/>
        <sz val="8"/>
        <rFont val="Times New Roman"/>
        <family val="1"/>
        <charset val="204"/>
      </rPr>
      <t>&gt;</t>
    </r>
    <r>
      <rPr>
        <sz val="8"/>
        <rFont val="Times New Roman"/>
        <family val="1"/>
        <charset val="204"/>
      </rPr>
      <t xml:space="preserve">100%;                             E(P)=0, если Ns&gt;0%               </t>
    </r>
  </si>
  <si>
    <t>Р=100*Nkv/N</t>
  </si>
  <si>
    <t>E(P)=Р/100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</si>
  <si>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</si>
  <si>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Р=100*n/N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</si>
  <si>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</si>
  <si>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</si>
  <si>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>Р=100*(J1-Jo)/Jo</t>
  </si>
  <si>
    <t xml:space="preserve">Итоговый вес групп в оценке (%)
</t>
  </si>
  <si>
    <t xml:space="preserve">Вес группы в оценке (%)
</t>
  </si>
  <si>
    <t>Отчетность представлена в сроки,  установленные Финансовым отделом Администрации Константиновского района</t>
  </si>
  <si>
    <t xml:space="preserve">E(P) = 1, сроки соблюдены,                                     E(P) = 0, сроки не соблюдены </t>
  </si>
  <si>
    <t>Е  - кассовое исполнение расходов в отчетном финансовом году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</si>
  <si>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</si>
  <si>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</si>
  <si>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</si>
  <si>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</si>
  <si>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</si>
  <si>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</si>
  <si>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</si>
  <si>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Р = 100* Su / Sp</t>
  </si>
  <si>
    <t xml:space="preserve">S – cумма, подлежащая к взысканию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</si>
  <si>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 xml:space="preserve">Е  - кассовое исполнение расходов ГРБС в отчетном периоде
</t>
  </si>
  <si>
    <t xml:space="preserve">Р = 100*S/Е
</t>
  </si>
  <si>
    <t>N- 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</t>
  </si>
  <si>
    <t xml:space="preserve">Jo - стоимость материальных запасов ГРБС по состоянию на 1 января отчетного финансового года </t>
  </si>
  <si>
    <t xml:space="preserve"> J1 - стоимость материальных запасов ГРБС по состоянию на 1 января года, следующего за отчетным
</t>
  </si>
  <si>
    <t>Общая оценка показателей  в баллах</t>
  </si>
  <si>
    <t xml:space="preserve">Итоговая оценка </t>
  </si>
  <si>
    <t>7.2. Повышение квалификации сотрудников финансового (финансово-экономического) подразделения аппарата ГРБС</t>
  </si>
  <si>
    <t>8.1. Динамика объема материальных запасов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</si>
  <si>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</si>
  <si>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</si>
  <si>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</si>
  <si>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</si>
  <si>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</si>
  <si>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</si>
  <si>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</si>
  <si>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ЗАГС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</si>
  <si>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</si>
  <si>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</si>
  <si>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</si>
  <si>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</si>
  <si>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5. Контроль и аудит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</si>
  <si>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</si>
  <si>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</si>
  <si>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</si>
  <si>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</si>
  <si>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 xml:space="preserve">Р – количество изменений в решение о бюджете.
Не учитываются изменения, вызванные:
 - поступлением, перераспределением областных и федеральных средств; 
- распределением зарезервированных средств; 
- изменением бюджетной классификации. 
</t>
  </si>
  <si>
    <t>E(P) = 1, в случае если внесены 3 и менее поправок в решение о бюджете по инициативе главных распорядителей бюджетных средств.</t>
  </si>
  <si>
    <t>E(P) = 0, в случае если внесены более 3 поправок в решение о бюджете по инициативе главных распорядителей бюджетных средств.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</si>
  <si>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</si>
  <si>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</si>
  <si>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 xml:space="preserve">E(P)= 1, если Р &lt; 1,5% ,
E(P)= 0, если Р &gt; 1,5%
</t>
  </si>
  <si>
    <t>3.2. Эффективность управления дебиторской задолженностью по расчетам с дебиторами по доходам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</si>
  <si>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проведении инвентаризаций»)</t>
  </si>
  <si>
    <t xml:space="preserve">E(P)=1,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
E(P)=0, если таблица «Сведения о проведении инвентаризаций» 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
</t>
  </si>
  <si>
    <t>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</si>
  <si>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E(P)=1,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ПБС;
E(P)=0,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
Для ГРБС, не имеющих подведомственной сети, вес данного показателя пропорционально распределяется по остальным показателям качества финансового менеджмента.
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</si>
  <si>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</si>
  <si>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</si>
  <si>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</si>
  <si>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 xml:space="preserve">b – объем бюджетных ассигнований ГРБС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</si>
  <si>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</si>
  <si>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</si>
  <si>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</si>
  <si>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>К – объем кредиторской задолженности по расчетам с поставщиками и подрядчиками по состоянию на 1 января года, следующего за отчетным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</si>
  <si>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</si>
  <si>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</si>
  <si>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</si>
  <si>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</si>
  <si>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>1. Среднесрочное финансовое планирование</t>
  </si>
  <si>
    <t>7. Кадровый потенциал финансового (финансово-экономического) подразделения ГРБС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</si>
  <si>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
</t>
  </si>
  <si>
    <t xml:space="preserve">Наличие правового акта ГРБС, содержащего:
1) процедуры составления, ведения и утверждения бюджетных смет подведомственных ПБС, применяемые как к ГРБС, так и к другим подведомственным участникам бюджетного процесса;
2) порядок ведения бюджетных смет.
</t>
  </si>
  <si>
    <t>соответствует требованиям 1)-2)</t>
  </si>
  <si>
    <t xml:space="preserve">Вес группы в оценке ( %)
</t>
  </si>
  <si>
    <t xml:space="preserve">7.1. Квалификация сотрудников
финансового (финансово-экономического) подразделения аппарата ГРБС
</t>
  </si>
  <si>
    <t xml:space="preserve">E(P)=1, если правовой акт ГРБС полностью соответствует требованиям 1) – 2) настоящего пункта;
E(P)=0,5, если правовой акт ГРБС полностью или частично не соответствует хотя бы одному из требований 1) – 2) настоящего пункта;
E(P)=0, если правовой акт ГРБС полностью не соответствует требованиям 1) – 2) настоящего пункта
</t>
  </si>
  <si>
    <r>
      <t>P=100*D/R</t>
    </r>
    <r>
      <rPr>
        <vertAlign val="subscript"/>
        <sz val="8"/>
        <rFont val="Times New Roman"/>
        <family val="1"/>
        <charset val="204"/>
      </rPr>
      <t>f</t>
    </r>
    <r>
      <rPr>
        <sz val="8"/>
        <rFont val="Times New Roman"/>
        <family val="1"/>
        <charset val="204"/>
      </rPr>
      <t xml:space="preserve"> 
</t>
    </r>
  </si>
  <si>
    <r>
      <t xml:space="preserve">2     </t>
    </r>
    <r>
      <rPr>
        <sz val="8"/>
        <rFont val="Times New Roman"/>
        <family val="1"/>
        <charset val="204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</si>
  <si>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  <charset val="204"/>
      </rPr>
      <t xml:space="preserve">                               E(P)=1, если P </t>
    </r>
    <r>
      <rPr>
        <u/>
        <sz val="8"/>
        <rFont val="Times New Roman"/>
        <family val="1"/>
        <charset val="204"/>
      </rPr>
      <t>&lt;</t>
    </r>
    <r>
      <rPr>
        <sz val="8"/>
        <rFont val="Times New Roman"/>
        <family val="1"/>
        <charset val="204"/>
      </rPr>
      <t xml:space="preserve">  50%,</t>
    </r>
  </si>
  <si>
    <t>D - объем дебиторской задолженности по доходам по состоянию на 1 января года, следующего за отчетным</t>
  </si>
  <si>
    <t>При сдаче отчетности в Финансовый отдел Администрации Константиновского района отсутствуют ошибки</t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</si>
  <si>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</si>
  <si>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</si>
  <si>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6.3. Иски по денежным обязательствам получателей средств бюджета Константиновского района (в денежном выражении)</t>
  </si>
  <si>
    <t xml:space="preserve"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</si>
  <si>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
</t>
  </si>
  <si>
    <t>6.4. Сумма, подлежащая взысканию по исполнительным документам</t>
  </si>
  <si>
    <t xml:space="preserve">E(P)=1-Р/2, если Р≤2%;                             E(P)=0, если Р&gt;2%               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</si>
  <si>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</si>
  <si>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E(P)=1, если Р &lt; I;  E(P)= 1- (Р-I)/I, если I &lt; Р &lt; 2 I;                         E(P)= 0, если Р &gt; 2 I,                      где I-  значение инфляции в отчетном финансовом году</t>
  </si>
  <si>
    <t>Р=100*(1,5Nkd+Nh+Ns)/N</t>
  </si>
  <si>
    <t>представлена в срок</t>
  </si>
  <si>
    <t>в наличии, не соответствует требованиям</t>
  </si>
  <si>
    <t>в наличии</t>
  </si>
  <si>
    <t xml:space="preserve">E(P)=1, если правовой акт ГРБС утвержден
E(P)=0, если правовой акт ГРБС не утвержден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</si>
  <si>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</si>
  <si>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</si>
  <si>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t>9.1. Качество управления средствами областного бюджета, бюджета Константиновского района в части целевых межбюджетных трансфертов</t>
  </si>
  <si>
    <t xml:space="preserve">9.2. Качество управления деятельностью бюджетных и автономных учреждений </t>
  </si>
  <si>
    <t xml:space="preserve">КРпос. - кассовые расходы бюджетов поселений за счет межбюджетных трансфертов из областного бюджета,  бюджета Константиновского района 
</t>
  </si>
  <si>
    <t xml:space="preserve"> Наличие правовых актов, обеспечивающих проведение мониторинга деятельности или качества финансового менеджмента бюджетных и автономных учреждений 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или управленческого (аналитического) учета
</t>
  </si>
  <si>
    <t xml:space="preserve">Е=SUM Ei/n,                                        где
n =7 показателей,
Ei - равно 1, если показатель описывается в правовом акте,
Ei - равно 0, если показатель не описывается в правовом акте
 Показатель не рассчитывается по главным распорядителям, которые не являются учредителями бюджетных и (или) автономных учреждений.  В этом случае вес данного показателя распределяется по остальным показателям.
</t>
  </si>
  <si>
    <t>7.3. Укомплектованность  финансового (финансово-экономического) подразделения аппарата ГРБС</t>
  </si>
  <si>
    <r>
      <t xml:space="preserve">E(P)=1, если Р ≤ 50% или Su = 0 и Sp = 0;  E(P)= 1- (Р-50)/50, если 50% &lt; Р &lt; 100%;       E(P)= 0, если Р </t>
    </r>
    <r>
      <rPr>
        <u/>
        <sz val="8"/>
        <rFont val="Times New Roman"/>
        <family val="1"/>
        <charset val="204"/>
      </rPr>
      <t>&gt;</t>
    </r>
    <r>
      <rPr>
        <sz val="8"/>
        <rFont val="Times New Roman"/>
        <family val="1"/>
        <charset val="204"/>
      </rPr>
      <t xml:space="preserve"> 100%   </t>
    </r>
  </si>
  <si>
    <t>6.2. Иски о взыскании задолженности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</si>
  <si>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</si>
  <si>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</si>
  <si>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</si>
  <si>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/>
        <sz val="8"/>
        <rFont val="Times New Roman"/>
        <family val="1"/>
        <charset val="204"/>
      </rPr>
      <t>&gt;</t>
    </r>
    <r>
      <rPr>
        <sz val="8"/>
        <rFont val="Times New Roman"/>
        <family val="1"/>
        <charset val="204"/>
      </rPr>
      <t xml:space="preserve"> 100%   </t>
    </r>
  </si>
  <si>
    <t>N – общее количество заявок, представленных ГРБС в Финансовый отдел Администрации Константиновского района в отчетном периоде</t>
  </si>
  <si>
    <t>P=100*N0/N</t>
  </si>
  <si>
    <t>5.4. Количество составленных протоколов об административных правонарушениях, выявленных в финансово-бюджетной сфере</t>
  </si>
  <si>
    <t>Наличие правонарушений, установленных в соответствии с  главой 15 Кодекса Российской Федерации об административных правонарушениях от 30.12.2001 № 195-ФЗ</t>
  </si>
  <si>
    <t xml:space="preserve">E(P)=1, если протоколы об административных правонарушениях отсутствуют,
E(P)=0, если составлены протоколы в отношении правонарушений, допущенных ГРБС
</t>
  </si>
  <si>
    <t>5.5. Проведение инвентаризаций</t>
  </si>
  <si>
    <t>Вес показателя 
в группе (в %)</t>
  </si>
  <si>
    <t>Р = R/Rобщ.</t>
  </si>
  <si>
    <t xml:space="preserve">Для ГРБС, которые устанавливают муниципальные задания для подведомственных учреждений:
E(P)=1-(1-Р)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</si>
  <si>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,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</si>
  <si>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</si>
  <si>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</si>
  <si>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Контрольно-счетная палата</t>
  </si>
  <si>
    <t>1.1. Своевременность представления реестра расходных обязательств</t>
  </si>
  <si>
    <t>Р – количество дней отклонения в представлении ГРБС реестра расходных обязательств после установленного срока в соответствии с ежегодным постановлением Администрации Константиновского района, утверждающим порядок и сроки составления бюджета на очередной финансовый год  и плановый период</t>
  </si>
  <si>
    <t xml:space="preserve">Е(Р)=0, если Р&gt;5;
Е(Р)=0,2, если Р=4;
Е(Р)=0,4, если Р=3;
Е(Р)=0,6, если Р=2;
Е(Р)=0,8, если Р=1;
Е(Р)=1, если Р=0.
</t>
  </si>
  <si>
    <t>1.3.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</si>
  <si>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1.3.1. 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</si>
  <si>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1.3.2.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</si>
  <si>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1.4. Количество изменений в решение о бюджете, подготовленных по инициативе ГРБС 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</si>
  <si>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</si>
  <si>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</si>
  <si>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r>
      <t xml:space="preserve">4.1. Качество формирования ГРБС бюджетной отчетности и бухгалтерской отчетности </t>
    </r>
    <r>
      <rPr>
        <b/>
        <sz val="8"/>
        <color indexed="8"/>
        <rFont val="Times New Roman"/>
        <family val="1"/>
        <charset val="204"/>
      </rPr>
      <t>муниципальных автономных и бюджетных учреждений</t>
    </r>
  </si>
  <si>
    <r>
      <t xml:space="preserve">4.2. Соблюдение сроков предоставления ГРБС бюджетной отчетности и бухгалтерской отчетности </t>
    </r>
    <r>
      <rPr>
        <b/>
        <sz val="8"/>
        <color indexed="8"/>
        <rFont val="Times New Roman"/>
        <family val="1"/>
        <charset val="204"/>
      </rPr>
      <t>муниципальных автономных и бюджетных учреждений</t>
    </r>
  </si>
  <si>
    <t>ошибки отсутствуют</t>
  </si>
  <si>
    <t>5.1. Осуществление мероприятий внутреннего муниципального финансового контроля</t>
  </si>
  <si>
    <t>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(муниципального) финансового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(муниципального) финансового контроля»), содержание которой функционально соответствует характеристикам внутреннего контроля, указанным в комментарии</t>
  </si>
  <si>
    <t xml:space="preserve">E(P)=1, если таблица «Сведения о результатах мероприятий внутреннего государственного (муниципального) финансового контроля» заполнена 
E(P)=0, если таблица «Сведения о результатах мероприятий внутреннего государственного (муниципального) финансового контроля» не заполнена 
</t>
  </si>
  <si>
    <t>5.2. Динамика нарушений, выявленных в ходе внешнего муниципального финансового контроля</t>
  </si>
  <si>
    <t>N1 - количество нарушений, выявленных в ходе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(муниципального) финансового контроля»</t>
  </si>
  <si>
    <r>
      <t xml:space="preserve"> N</t>
    </r>
    <r>
      <rPr>
        <vertAlign val="subscript"/>
        <sz val="8"/>
        <rFont val="Times New Roman"/>
        <family val="1"/>
        <charset val="204"/>
      </rPr>
      <t>0</t>
    </r>
    <r>
      <rPr>
        <sz val="8"/>
        <rFont val="Times New Roman"/>
        <family val="1"/>
        <charset val="204"/>
      </rPr>
      <t xml:space="preserve"> - количество нарушений, выявленных в ходе внешний муниципальный финансовый контроль, по состоянию на 1 января отчетного года, определяемое в соответствии с таблицей «Сведения о результатах внешнего муниципального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</t>
    </r>
  </si>
  <si>
    <t>N0 – количество заявок ГРБС, отказанных Финансовым отделом Администрации Константиновского района по итогам проведения процедуры санкционирования</t>
  </si>
  <si>
    <t>N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
(за исключением сотрудников, находящихся в декретном отпуске и вновь принятых на работу в отчетном периоде)</t>
  </si>
  <si>
    <t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</t>
  </si>
  <si>
    <t xml:space="preserve">Для ГРБС, которые устанавливают муниципальные задания для подведомственных учреждений:
E(P)=1,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E(P)=0,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
</t>
  </si>
  <si>
    <t xml:space="preserve">КРгрбс - сумма межбюджетных трансфертов, перечисленная из бюджета Константиновского района ГРБС, включая  областные средства </t>
  </si>
  <si>
    <t xml:space="preserve">E(P)=P/100              </t>
  </si>
  <si>
    <t>Р=( 1-КРпос./КРгрбс)* 100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</si>
  <si>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</si>
  <si>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</si>
  <si>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2.4. Объем просроченной кредиторской задолженности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</si>
  <si>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</si>
  <si>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</si>
  <si>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</si>
  <si>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</si>
  <si>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</si>
  <si>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t>5.3.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</si>
  <si>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>P=100*(No-N1)/No</t>
  </si>
  <si>
    <t xml:space="preserve">E(P) = 1,  если P ≤ 0,1 %;
E(P) = 0,8, если P &gt; 0,1 % и ≤ 0,5 %;
E(P) = 0,5, если P &gt; 0,5 % и ≤ 2 %;
E(P) = 0,2, если P &gt; 2 % и ≤ 5 %;
E(P) = 0, если P &gt; 5 %.
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</si>
  <si>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ПБС</t>
  </si>
  <si>
    <t>инфляция 104,0 % 2017 год (из прогноза социально-экономического развития Константиновского района на 2017-2019 годы)</t>
  </si>
</sst>
</file>

<file path=xl/styles.xml><?xml version="1.0" encoding="utf-8"?>
<styleSheet xmlns="http://schemas.openxmlformats.org/spreadsheetml/2006/main">
  <numFmts count="1">
    <numFmt numFmtId="190" formatCode="0.0"/>
  </numFmts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color indexed="8"/>
      <name val="Times New Roman CYR"/>
    </font>
    <font>
      <b/>
      <sz val="8"/>
      <color indexed="8"/>
      <name val="Times New Roman"/>
      <family val="1"/>
      <charset val="204"/>
    </font>
    <font>
      <sz val="6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6"/>
      <color indexed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1" xfId="0" applyNumberFormat="1" applyFont="1" applyFill="1" applyBorder="1"/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2" fontId="5" fillId="0" borderId="2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90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/>
    <xf numFmtId="0" fontId="0" fillId="0" borderId="1" xfId="0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0" xfId="0" applyNumberFormat="1"/>
    <xf numFmtId="2" fontId="8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/>
    <xf numFmtId="2" fontId="0" fillId="5" borderId="1" xfId="0" applyNumberFormat="1" applyFill="1" applyBorder="1"/>
    <xf numFmtId="0" fontId="8" fillId="0" borderId="0" xfId="0" applyFont="1" applyFill="1"/>
    <xf numFmtId="2" fontId="1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Border="1"/>
    <xf numFmtId="2" fontId="1" fillId="0" borderId="2" xfId="0" applyNumberFormat="1" applyFont="1" applyFill="1" applyBorder="1"/>
    <xf numFmtId="2" fontId="17" fillId="0" borderId="1" xfId="0" applyNumberFormat="1" applyFont="1" applyFill="1" applyBorder="1"/>
    <xf numFmtId="2" fontId="18" fillId="0" borderId="1" xfId="0" applyNumberFormat="1" applyFont="1" applyFill="1" applyBorder="1"/>
    <xf numFmtId="190" fontId="0" fillId="0" borderId="0" xfId="0" applyNumberFormat="1" applyFill="1"/>
    <xf numFmtId="190" fontId="8" fillId="0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2" fontId="19" fillId="0" borderId="1" xfId="0" applyNumberFormat="1" applyFont="1" applyFill="1" applyBorder="1"/>
    <xf numFmtId="0" fontId="11" fillId="3" borderId="5" xfId="0" applyFont="1" applyFill="1" applyBorder="1" applyAlignment="1">
      <alignment horizontal="center" vertical="center" wrapText="1"/>
    </xf>
    <xf numFmtId="190" fontId="19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/>
    <xf numFmtId="190" fontId="0" fillId="0" borderId="1" xfId="0" applyNumberFormat="1" applyFill="1" applyBorder="1"/>
    <xf numFmtId="1" fontId="1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22" fillId="0" borderId="1" xfId="0" applyNumberFormat="1" applyFont="1" applyFill="1" applyBorder="1"/>
    <xf numFmtId="1" fontId="19" fillId="0" borderId="1" xfId="0" applyNumberFormat="1" applyFont="1" applyFill="1" applyBorder="1"/>
    <xf numFmtId="0" fontId="19" fillId="0" borderId="1" xfId="0" applyFont="1" applyFill="1" applyBorder="1"/>
    <xf numFmtId="0" fontId="19" fillId="0" borderId="1" xfId="0" applyFont="1" applyBorder="1"/>
    <xf numFmtId="190" fontId="19" fillId="0" borderId="1" xfId="0" applyNumberFormat="1" applyFont="1" applyBorder="1"/>
    <xf numFmtId="190" fontId="0" fillId="0" borderId="0" xfId="0" applyNumberFormat="1"/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wmf"/><Relationship Id="rId2" Type="http://schemas.openxmlformats.org/officeDocument/2006/relationships/image" Target="../media/image9.wmf"/><Relationship Id="rId1" Type="http://schemas.openxmlformats.org/officeDocument/2006/relationships/image" Target="../media/image8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9.wmf"/><Relationship Id="rId1" Type="http://schemas.openxmlformats.org/officeDocument/2006/relationships/image" Target="../media/image8.wmf"/><Relationship Id="rId4" Type="http://schemas.openxmlformats.org/officeDocument/2006/relationships/image" Target="../media/image12.w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wmf"/><Relationship Id="rId2" Type="http://schemas.openxmlformats.org/officeDocument/2006/relationships/image" Target="../media/image9.wmf"/><Relationship Id="rId1" Type="http://schemas.openxmlformats.org/officeDocument/2006/relationships/image" Target="../media/image8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5.bin"/><Relationship Id="rId5" Type="http://schemas.openxmlformats.org/officeDocument/2006/relationships/oleObject" Target="../embeddings/oleObject14.bin"/><Relationship Id="rId4" Type="http://schemas.openxmlformats.org/officeDocument/2006/relationships/oleObject" Target="../embeddings/oleObject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5" Type="http://schemas.openxmlformats.org/officeDocument/2006/relationships/oleObject" Target="../embeddings/oleObject18.bin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view="pageBreakPreview" zoomScaleNormal="80" workbookViewId="0">
      <pane xSplit="1" ySplit="8" topLeftCell="K9" activePane="bottomRight" state="frozen"/>
      <selection pane="topRight" activeCell="B1" sqref="B1"/>
      <selection pane="bottomLeft" activeCell="A8" sqref="A8"/>
      <selection pane="bottomRight" activeCell="W11" sqref="W11"/>
    </sheetView>
  </sheetViews>
  <sheetFormatPr defaultRowHeight="12.75"/>
  <cols>
    <col min="1" max="1" width="24.85546875" bestFit="1" customWidth="1"/>
    <col min="2" max="2" width="23.28515625" customWidth="1"/>
    <col min="3" max="3" width="16.28515625" customWidth="1"/>
    <col min="4" max="4" width="9.85546875" customWidth="1"/>
    <col min="5" max="5" width="9.42578125" bestFit="1" customWidth="1"/>
    <col min="6" max="6" width="17.85546875" customWidth="1"/>
    <col min="7" max="7" width="16.7109375" customWidth="1"/>
    <col min="8" max="8" width="10.5703125" customWidth="1"/>
    <col min="10" max="10" width="17.28515625" customWidth="1"/>
    <col min="11" max="11" width="22.7109375" customWidth="1"/>
    <col min="12" max="13" width="8" customWidth="1"/>
    <col min="14" max="14" width="12.7109375" customWidth="1"/>
    <col min="15" max="16" width="8" customWidth="1"/>
    <col min="17" max="17" width="14.28515625" customWidth="1"/>
    <col min="18" max="18" width="8.140625" customWidth="1"/>
    <col min="19" max="20" width="8" customWidth="1"/>
    <col min="21" max="21" width="13.85546875" customWidth="1"/>
    <col min="22" max="22" width="10.42578125" customWidth="1"/>
    <col min="23" max="23" width="10.28515625" customWidth="1"/>
    <col min="24" max="24" width="7.42578125" customWidth="1"/>
    <col min="25" max="25" width="8.5703125" customWidth="1"/>
    <col min="26" max="26" width="10.7109375" bestFit="1" customWidth="1"/>
    <col min="27" max="27" width="10.42578125" customWidth="1"/>
    <col min="28" max="29" width="9.42578125" customWidth="1"/>
  </cols>
  <sheetData>
    <row r="1" spans="1:29" ht="9" customHeight="1"/>
    <row r="2" spans="1:29" hidden="1"/>
    <row r="3" spans="1:29" hidden="1"/>
    <row r="4" spans="1:29">
      <c r="A4" s="97" t="s">
        <v>46</v>
      </c>
      <c r="B4" s="102" t="s">
        <v>86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</row>
    <row r="5" spans="1:29" ht="56.25" customHeight="1">
      <c r="A5" s="101"/>
      <c r="B5" s="107" t="s">
        <v>140</v>
      </c>
      <c r="C5" s="108"/>
      <c r="D5" s="109"/>
      <c r="E5" s="95" t="s">
        <v>59</v>
      </c>
      <c r="F5" s="105" t="s">
        <v>166</v>
      </c>
      <c r="G5" s="105"/>
      <c r="H5" s="106"/>
      <c r="I5" s="95" t="s">
        <v>59</v>
      </c>
      <c r="J5" s="116" t="s">
        <v>143</v>
      </c>
      <c r="K5" s="116"/>
      <c r="L5" s="116"/>
      <c r="M5" s="116"/>
      <c r="N5" s="116"/>
      <c r="O5" s="116"/>
      <c r="P5" s="116"/>
      <c r="Q5" s="116"/>
      <c r="R5" s="116"/>
      <c r="S5" s="116"/>
      <c r="T5" s="95" t="s">
        <v>59</v>
      </c>
      <c r="U5" s="94" t="s">
        <v>146</v>
      </c>
      <c r="V5" s="94"/>
      <c r="W5" s="94"/>
      <c r="X5" s="94"/>
      <c r="Y5" s="95" t="s">
        <v>59</v>
      </c>
      <c r="Z5" s="86" t="s">
        <v>62</v>
      </c>
      <c r="AA5" s="89" t="s">
        <v>60</v>
      </c>
      <c r="AB5" s="110" t="s">
        <v>91</v>
      </c>
      <c r="AC5" s="113" t="s">
        <v>54</v>
      </c>
    </row>
    <row r="6" spans="1:29" ht="63.75" customHeight="1">
      <c r="A6" s="101"/>
      <c r="B6" s="97" t="s">
        <v>141</v>
      </c>
      <c r="C6" s="99" t="s">
        <v>142</v>
      </c>
      <c r="D6" s="86" t="s">
        <v>47</v>
      </c>
      <c r="E6" s="96"/>
      <c r="F6" s="97" t="s">
        <v>88</v>
      </c>
      <c r="G6" s="92" t="s">
        <v>112</v>
      </c>
      <c r="H6" s="86" t="s">
        <v>47</v>
      </c>
      <c r="I6" s="96"/>
      <c r="J6" s="116" t="s">
        <v>144</v>
      </c>
      <c r="K6" s="116"/>
      <c r="L6" s="116"/>
      <c r="M6" s="116" t="s">
        <v>59</v>
      </c>
      <c r="N6" s="116" t="s">
        <v>145</v>
      </c>
      <c r="O6" s="116"/>
      <c r="P6" s="116"/>
      <c r="Q6" s="116"/>
      <c r="R6" s="116"/>
      <c r="S6" s="116" t="s">
        <v>59</v>
      </c>
      <c r="T6" s="96"/>
      <c r="U6" s="97" t="s">
        <v>63</v>
      </c>
      <c r="V6" s="92" t="s">
        <v>64</v>
      </c>
      <c r="W6" s="92" t="s">
        <v>65</v>
      </c>
      <c r="X6" s="86" t="s">
        <v>47</v>
      </c>
      <c r="Y6" s="96"/>
      <c r="Z6" s="87"/>
      <c r="AA6" s="90"/>
      <c r="AB6" s="111"/>
      <c r="AC6" s="114"/>
    </row>
    <row r="7" spans="1:29" ht="281.25">
      <c r="A7" s="98"/>
      <c r="B7" s="98"/>
      <c r="C7" s="100"/>
      <c r="D7" s="88"/>
      <c r="E7" s="94"/>
      <c r="F7" s="98"/>
      <c r="G7" s="93"/>
      <c r="H7" s="88"/>
      <c r="I7" s="94"/>
      <c r="J7" s="23" t="s">
        <v>113</v>
      </c>
      <c r="K7" s="23" t="s">
        <v>161</v>
      </c>
      <c r="L7" s="23" t="s">
        <v>133</v>
      </c>
      <c r="M7" s="116"/>
      <c r="N7" s="23" t="s">
        <v>160</v>
      </c>
      <c r="O7" s="23" t="s">
        <v>138</v>
      </c>
      <c r="P7" s="23" t="s">
        <v>134</v>
      </c>
      <c r="Q7" s="23" t="s">
        <v>135</v>
      </c>
      <c r="R7" s="23" t="s">
        <v>133</v>
      </c>
      <c r="S7" s="116"/>
      <c r="T7" s="94"/>
      <c r="U7" s="98"/>
      <c r="V7" s="93"/>
      <c r="W7" s="93"/>
      <c r="X7" s="88"/>
      <c r="Y7" s="94"/>
      <c r="Z7" s="88"/>
      <c r="AA7" s="91"/>
      <c r="AB7" s="112"/>
      <c r="AC7" s="115"/>
    </row>
    <row r="8" spans="1:29" s="2" customFormat="1">
      <c r="A8" s="28">
        <v>1</v>
      </c>
      <c r="B8" s="28">
        <v>2</v>
      </c>
      <c r="C8" s="28">
        <v>5</v>
      </c>
      <c r="D8" s="28">
        <v>6</v>
      </c>
      <c r="E8" s="28">
        <v>7</v>
      </c>
      <c r="F8" s="28">
        <v>8</v>
      </c>
      <c r="G8" s="28">
        <v>9</v>
      </c>
      <c r="H8" s="28">
        <v>10</v>
      </c>
      <c r="I8" s="28">
        <v>11</v>
      </c>
      <c r="J8" s="28">
        <v>12</v>
      </c>
      <c r="K8" s="28">
        <v>13</v>
      </c>
      <c r="L8" s="28">
        <v>14</v>
      </c>
      <c r="M8" s="28">
        <v>15</v>
      </c>
      <c r="N8" s="28">
        <v>16</v>
      </c>
      <c r="O8" s="28">
        <v>17</v>
      </c>
      <c r="P8" s="28">
        <v>18</v>
      </c>
      <c r="Q8" s="28">
        <v>19</v>
      </c>
      <c r="R8" s="28">
        <v>20</v>
      </c>
      <c r="S8" s="28">
        <v>21</v>
      </c>
      <c r="T8" s="28">
        <v>22</v>
      </c>
      <c r="U8" s="28">
        <v>23</v>
      </c>
      <c r="V8" s="28">
        <v>24</v>
      </c>
      <c r="W8" s="28">
        <v>25</v>
      </c>
      <c r="X8" s="28">
        <v>26</v>
      </c>
      <c r="Y8" s="28">
        <v>27</v>
      </c>
      <c r="Z8" s="28">
        <v>28</v>
      </c>
      <c r="AA8" s="28">
        <v>29</v>
      </c>
      <c r="AB8" s="28">
        <v>30</v>
      </c>
      <c r="AC8" s="28">
        <v>31</v>
      </c>
    </row>
    <row r="9" spans="1:29" s="2" customFormat="1">
      <c r="A9" s="1" t="s">
        <v>48</v>
      </c>
      <c r="B9" s="54">
        <v>0</v>
      </c>
      <c r="C9" s="60">
        <v>1</v>
      </c>
      <c r="D9" s="9">
        <v>30</v>
      </c>
      <c r="E9" s="9">
        <f t="shared" ref="E9:E14" si="0">(C9*D9)</f>
        <v>30</v>
      </c>
      <c r="F9" s="58" t="s">
        <v>111</v>
      </c>
      <c r="G9" s="58">
        <v>1</v>
      </c>
      <c r="H9" s="61">
        <v>30</v>
      </c>
      <c r="I9" s="9">
        <f t="shared" ref="I9:I14" si="1">G9*H9</f>
        <v>30</v>
      </c>
      <c r="J9" s="80" t="s">
        <v>110</v>
      </c>
      <c r="K9" s="78">
        <v>0</v>
      </c>
      <c r="L9" s="77">
        <v>15</v>
      </c>
      <c r="M9" s="77">
        <f>K9*L9</f>
        <v>0</v>
      </c>
      <c r="N9" s="78">
        <v>0</v>
      </c>
      <c r="O9" s="5">
        <v>2</v>
      </c>
      <c r="P9" s="5">
        <f>N9/O9</f>
        <v>0</v>
      </c>
      <c r="Q9" s="5">
        <f>1-(1-P9)</f>
        <v>0</v>
      </c>
      <c r="R9" s="5">
        <v>10</v>
      </c>
      <c r="S9" s="5">
        <f>Q9*R9</f>
        <v>0</v>
      </c>
      <c r="T9" s="5">
        <f>M9+S9</f>
        <v>0</v>
      </c>
      <c r="U9" s="81">
        <v>93</v>
      </c>
      <c r="V9" s="4"/>
      <c r="W9" s="63">
        <v>0</v>
      </c>
      <c r="X9" s="15">
        <v>15</v>
      </c>
      <c r="Y9" s="5">
        <f t="shared" ref="Y9:Y14" si="2">(V9+W9)*X9</f>
        <v>0</v>
      </c>
      <c r="Z9" s="5">
        <f t="shared" ref="Z9:Z14" si="3">D9+H9+L9+R9+X9</f>
        <v>100</v>
      </c>
      <c r="AA9" s="4">
        <f t="shared" ref="AA9:AA14" si="4">E9+I9+T9+Y9</f>
        <v>60</v>
      </c>
      <c r="AB9" s="6">
        <v>21</v>
      </c>
      <c r="AC9" s="5">
        <f t="shared" ref="AC9:AC14" si="5">(AA9*AB9)/100</f>
        <v>12.6</v>
      </c>
    </row>
    <row r="10" spans="1:29" s="2" customFormat="1">
      <c r="A10" s="1" t="s">
        <v>139</v>
      </c>
      <c r="B10" s="1">
        <v>0</v>
      </c>
      <c r="C10" s="75">
        <v>1</v>
      </c>
      <c r="D10" s="5">
        <v>40</v>
      </c>
      <c r="E10" s="9">
        <f t="shared" si="0"/>
        <v>40</v>
      </c>
      <c r="F10" s="58" t="s">
        <v>111</v>
      </c>
      <c r="G10" s="4">
        <v>1</v>
      </c>
      <c r="H10" s="5">
        <v>40</v>
      </c>
      <c r="I10" s="9">
        <f t="shared" si="1"/>
        <v>40</v>
      </c>
      <c r="J10" s="79"/>
      <c r="K10" s="79"/>
      <c r="L10" s="79"/>
      <c r="M10" s="79"/>
      <c r="N10" s="79"/>
      <c r="O10" s="1"/>
      <c r="P10" s="1"/>
      <c r="Q10" s="1"/>
      <c r="R10" s="1"/>
      <c r="S10" s="1"/>
      <c r="T10" s="1"/>
      <c r="U10" s="82">
        <v>3</v>
      </c>
      <c r="V10" s="1">
        <v>1</v>
      </c>
      <c r="W10" s="1"/>
      <c r="X10" s="15">
        <v>20</v>
      </c>
      <c r="Y10" s="5">
        <f t="shared" si="2"/>
        <v>20</v>
      </c>
      <c r="Z10" s="5">
        <f t="shared" si="3"/>
        <v>100</v>
      </c>
      <c r="AA10" s="4">
        <f t="shared" si="4"/>
        <v>100</v>
      </c>
      <c r="AB10" s="6">
        <v>21</v>
      </c>
      <c r="AC10" s="5">
        <f t="shared" si="5"/>
        <v>21</v>
      </c>
    </row>
    <row r="11" spans="1:29" s="2" customFormat="1">
      <c r="A11" s="1" t="s">
        <v>51</v>
      </c>
      <c r="B11" s="54">
        <v>0</v>
      </c>
      <c r="C11" s="60">
        <v>1</v>
      </c>
      <c r="D11" s="9">
        <v>40</v>
      </c>
      <c r="E11" s="9">
        <f t="shared" si="0"/>
        <v>40</v>
      </c>
      <c r="F11" s="58" t="s">
        <v>111</v>
      </c>
      <c r="G11" s="58">
        <v>1</v>
      </c>
      <c r="H11" s="61">
        <v>40</v>
      </c>
      <c r="I11" s="9">
        <f t="shared" si="1"/>
        <v>40</v>
      </c>
      <c r="J11" s="78"/>
      <c r="K11" s="78"/>
      <c r="L11" s="77"/>
      <c r="M11" s="77"/>
      <c r="N11" s="78"/>
      <c r="O11" s="5"/>
      <c r="P11" s="5"/>
      <c r="Q11" s="5"/>
      <c r="R11" s="5"/>
      <c r="S11" s="5"/>
      <c r="T11" s="5"/>
      <c r="U11" s="81">
        <v>3</v>
      </c>
      <c r="V11" s="76">
        <v>1</v>
      </c>
      <c r="W11" s="76"/>
      <c r="X11" s="15">
        <v>20</v>
      </c>
      <c r="Y11" s="5">
        <f t="shared" si="2"/>
        <v>20</v>
      </c>
      <c r="Z11" s="5">
        <f t="shared" si="3"/>
        <v>100</v>
      </c>
      <c r="AA11" s="4">
        <f t="shared" si="4"/>
        <v>100</v>
      </c>
      <c r="AB11" s="6">
        <v>21</v>
      </c>
      <c r="AC11" s="5">
        <f t="shared" si="5"/>
        <v>21</v>
      </c>
    </row>
    <row r="12" spans="1:29" s="2" customFormat="1">
      <c r="A12" s="1" t="s">
        <v>52</v>
      </c>
      <c r="B12" s="54">
        <v>0</v>
      </c>
      <c r="C12" s="60">
        <v>1</v>
      </c>
      <c r="D12" s="9">
        <v>30</v>
      </c>
      <c r="E12" s="9">
        <f t="shared" si="0"/>
        <v>30</v>
      </c>
      <c r="F12" s="18" t="s">
        <v>111</v>
      </c>
      <c r="G12" s="58">
        <v>1</v>
      </c>
      <c r="H12" s="61">
        <v>30</v>
      </c>
      <c r="I12" s="9">
        <f t="shared" si="1"/>
        <v>30</v>
      </c>
      <c r="J12" s="80" t="s">
        <v>110</v>
      </c>
      <c r="K12" s="78">
        <v>0</v>
      </c>
      <c r="L12" s="77">
        <v>15</v>
      </c>
      <c r="M12" s="77">
        <f>K12*L12</f>
        <v>0</v>
      </c>
      <c r="N12" s="78">
        <v>0</v>
      </c>
      <c r="O12" s="5">
        <v>3</v>
      </c>
      <c r="P12" s="5">
        <f>N12/O12</f>
        <v>0</v>
      </c>
      <c r="Q12" s="5">
        <f>1-(1-P12)</f>
        <v>0</v>
      </c>
      <c r="R12" s="5">
        <v>10</v>
      </c>
      <c r="S12" s="5">
        <f>Q12*R12</f>
        <v>0</v>
      </c>
      <c r="T12" s="5">
        <f>M12+S12</f>
        <v>0</v>
      </c>
      <c r="U12" s="81">
        <v>18</v>
      </c>
      <c r="V12" s="4"/>
      <c r="W12" s="63">
        <v>0</v>
      </c>
      <c r="X12" s="15">
        <v>15</v>
      </c>
      <c r="Y12" s="5">
        <f t="shared" si="2"/>
        <v>0</v>
      </c>
      <c r="Z12" s="5">
        <f t="shared" si="3"/>
        <v>100</v>
      </c>
      <c r="AA12" s="4">
        <f t="shared" si="4"/>
        <v>60</v>
      </c>
      <c r="AB12" s="6">
        <v>21</v>
      </c>
      <c r="AC12" s="5">
        <f t="shared" si="5"/>
        <v>12.6</v>
      </c>
    </row>
    <row r="13" spans="1:29" s="2" customFormat="1">
      <c r="A13" s="1" t="s">
        <v>49</v>
      </c>
      <c r="B13" s="54">
        <v>0</v>
      </c>
      <c r="C13" s="60">
        <v>1</v>
      </c>
      <c r="D13" s="9">
        <v>30</v>
      </c>
      <c r="E13" s="9">
        <f t="shared" si="0"/>
        <v>30</v>
      </c>
      <c r="F13" s="18" t="s">
        <v>111</v>
      </c>
      <c r="G13" s="18">
        <v>1</v>
      </c>
      <c r="H13" s="9">
        <v>30</v>
      </c>
      <c r="I13" s="9">
        <f t="shared" si="1"/>
        <v>30</v>
      </c>
      <c r="J13" s="80" t="s">
        <v>110</v>
      </c>
      <c r="K13" s="78">
        <v>0</v>
      </c>
      <c r="L13" s="77">
        <v>15</v>
      </c>
      <c r="M13" s="77">
        <f>K13*L13</f>
        <v>0</v>
      </c>
      <c r="N13" s="78">
        <v>0</v>
      </c>
      <c r="O13" s="5">
        <v>28</v>
      </c>
      <c r="P13" s="5">
        <f>N13/O13</f>
        <v>0</v>
      </c>
      <c r="Q13" s="5">
        <f>1-(1-P13)</f>
        <v>0</v>
      </c>
      <c r="R13" s="5">
        <v>10</v>
      </c>
      <c r="S13" s="5">
        <f>Q13*R13</f>
        <v>0</v>
      </c>
      <c r="T13" s="5">
        <f>M13+S13</f>
        <v>0</v>
      </c>
      <c r="U13" s="81">
        <v>43</v>
      </c>
      <c r="V13" s="4"/>
      <c r="W13" s="63">
        <v>0</v>
      </c>
      <c r="X13" s="15">
        <v>15</v>
      </c>
      <c r="Y13" s="5">
        <f t="shared" si="2"/>
        <v>0</v>
      </c>
      <c r="Z13" s="5">
        <f t="shared" si="3"/>
        <v>100</v>
      </c>
      <c r="AA13" s="4">
        <f t="shared" si="4"/>
        <v>60</v>
      </c>
      <c r="AB13" s="6">
        <v>21</v>
      </c>
      <c r="AC13" s="5">
        <f t="shared" si="5"/>
        <v>12.6</v>
      </c>
    </row>
    <row r="14" spans="1:29" s="2" customFormat="1">
      <c r="A14" s="1" t="s">
        <v>50</v>
      </c>
      <c r="B14" s="54">
        <v>0</v>
      </c>
      <c r="C14" s="60">
        <v>1</v>
      </c>
      <c r="D14" s="9">
        <v>30</v>
      </c>
      <c r="E14" s="9">
        <f t="shared" si="0"/>
        <v>30</v>
      </c>
      <c r="F14" s="18" t="s">
        <v>111</v>
      </c>
      <c r="G14" s="18">
        <v>1</v>
      </c>
      <c r="H14" s="9">
        <v>30</v>
      </c>
      <c r="I14" s="9">
        <f t="shared" si="1"/>
        <v>30</v>
      </c>
      <c r="J14" s="80" t="s">
        <v>110</v>
      </c>
      <c r="K14" s="78">
        <v>0</v>
      </c>
      <c r="L14" s="77">
        <v>15</v>
      </c>
      <c r="M14" s="77">
        <f>K14*L14</f>
        <v>0</v>
      </c>
      <c r="N14" s="78">
        <v>0</v>
      </c>
      <c r="O14" s="5">
        <v>1</v>
      </c>
      <c r="P14" s="5">
        <f>N14/O14</f>
        <v>0</v>
      </c>
      <c r="Q14" s="5">
        <f>1-(1-P14)</f>
        <v>0</v>
      </c>
      <c r="R14" s="5">
        <v>10</v>
      </c>
      <c r="S14" s="5">
        <f>Q14*R14</f>
        <v>0</v>
      </c>
      <c r="T14" s="5">
        <f>M14+S14</f>
        <v>0</v>
      </c>
      <c r="U14" s="81">
        <v>5</v>
      </c>
      <c r="V14" s="63"/>
      <c r="W14" s="63"/>
      <c r="X14" s="15">
        <v>15</v>
      </c>
      <c r="Y14" s="5">
        <f t="shared" si="2"/>
        <v>0</v>
      </c>
      <c r="Z14" s="5">
        <f t="shared" si="3"/>
        <v>100</v>
      </c>
      <c r="AA14" s="4">
        <f t="shared" si="4"/>
        <v>60</v>
      </c>
      <c r="AB14" s="6">
        <v>21</v>
      </c>
      <c r="AC14" s="5">
        <f t="shared" si="5"/>
        <v>12.6</v>
      </c>
    </row>
    <row r="15" spans="1:29" s="2" customFormat="1"/>
    <row r="16" spans="1:2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</sheetData>
  <mergeCells count="28">
    <mergeCell ref="D6:D7"/>
    <mergeCell ref="T5:T7"/>
    <mergeCell ref="N6:R6"/>
    <mergeCell ref="G6:G7"/>
    <mergeCell ref="H6:H7"/>
    <mergeCell ref="M6:M7"/>
    <mergeCell ref="S6:S7"/>
    <mergeCell ref="E5:E7"/>
    <mergeCell ref="F6:F7"/>
    <mergeCell ref="J6:L6"/>
    <mergeCell ref="C6:C7"/>
    <mergeCell ref="A4:A7"/>
    <mergeCell ref="B6:B7"/>
    <mergeCell ref="B4:AC4"/>
    <mergeCell ref="F5:H5"/>
    <mergeCell ref="B5:D5"/>
    <mergeCell ref="AB5:AB7"/>
    <mergeCell ref="AC5:AC7"/>
    <mergeCell ref="I5:I7"/>
    <mergeCell ref="J5:S5"/>
    <mergeCell ref="Z5:Z7"/>
    <mergeCell ref="AA5:AA7"/>
    <mergeCell ref="W6:W7"/>
    <mergeCell ref="X6:X7"/>
    <mergeCell ref="U5:X5"/>
    <mergeCell ref="Y5:Y7"/>
    <mergeCell ref="U6:U7"/>
    <mergeCell ref="V6:V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81" fitToWidth="0" orientation="landscape" r:id="rId1"/>
  <headerFooter alignWithMargins="0"/>
  <legacyDrawing r:id="rId2"/>
  <oleObjects>
    <oleObject progId="Equation.3" shapeId="1026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topLeftCell="A4" workbookViewId="0">
      <selection activeCell="C11" sqref="C11"/>
    </sheetView>
  </sheetViews>
  <sheetFormatPr defaultRowHeight="12.75"/>
  <cols>
    <col min="1" max="1" width="21.42578125" bestFit="1" customWidth="1"/>
    <col min="2" max="5" width="17.28515625" customWidth="1"/>
  </cols>
  <sheetData>
    <row r="4" spans="1:5" ht="12.75" customHeight="1">
      <c r="A4" s="157" t="s">
        <v>46</v>
      </c>
      <c r="B4" s="22"/>
      <c r="C4" s="22"/>
      <c r="D4" s="22"/>
      <c r="E4" s="22"/>
    </row>
    <row r="5" spans="1:5" ht="12.75" customHeight="1">
      <c r="A5" s="158"/>
      <c r="B5" s="159" t="s">
        <v>61</v>
      </c>
      <c r="C5" s="161" t="s">
        <v>42</v>
      </c>
      <c r="D5" s="163" t="s">
        <v>23</v>
      </c>
      <c r="E5" s="155" t="s">
        <v>43</v>
      </c>
    </row>
    <row r="6" spans="1:5" ht="249" customHeight="1">
      <c r="A6" s="158"/>
      <c r="B6" s="160"/>
      <c r="C6" s="162"/>
      <c r="D6" s="164"/>
      <c r="E6" s="156"/>
    </row>
    <row r="7" spans="1:5" ht="15.75">
      <c r="A7" s="3">
        <v>1</v>
      </c>
      <c r="B7" s="12">
        <v>2</v>
      </c>
      <c r="C7" s="3">
        <v>3</v>
      </c>
      <c r="D7" s="12">
        <v>4</v>
      </c>
      <c r="E7" s="3">
        <v>5</v>
      </c>
    </row>
    <row r="8" spans="1:5" ht="15.75">
      <c r="A8" s="1" t="s">
        <v>49</v>
      </c>
      <c r="B8" s="13">
        <f>SUM('группа 1'!Z13+'группа 2'!AN11+'группа 3'!Q12+'группа 4'!J9+'Группа 5'!AD8+'Группа 6'!Z8+'Группа 7'!V8+'Группа 8'!H8)</f>
        <v>785</v>
      </c>
      <c r="C8" s="13">
        <f>SUM('группа 1'!AA13+'группа 2'!AO11+'группа 3'!R12+'группа 4'!K9+'Группа 5'!AE8+'Группа 6'!AA8+'Группа 7'!W8+'Группа 8'!I8)</f>
        <v>519.78345618281878</v>
      </c>
      <c r="D8" s="13">
        <f>SUM('группа 1'!AB13+'группа 2'!AP11+'группа 3'!S12+'группа 4'!L9+'Группа 5'!AF8+'Группа 6'!AB8+'Группа 7'!X8+'Группа 8'!J8)</f>
        <v>100</v>
      </c>
      <c r="E8" s="13">
        <f>SUM('группа 1'!AC13+'группа 2'!AQ11+'группа 3'!T12+'группа 4'!M9+'Группа 5'!AG8+'Группа 6'!AC8+'Группа 7'!Y8+'Группа 8'!K8)</f>
        <v>66.742525798391938</v>
      </c>
    </row>
    <row r="9" spans="1:5" ht="15.75">
      <c r="A9" s="1" t="s">
        <v>50</v>
      </c>
      <c r="B9" s="13">
        <f>SUM('группа 1'!Z14+'группа 2'!AN13+'группа 3'!Q13+'группа 4'!J10+'Группа 5'!AD9+'Группа 6'!Z9+'Группа 7'!V9+'Группа 8'!H9)</f>
        <v>781.25</v>
      </c>
      <c r="C9" s="13">
        <f>SUM('группа 1'!AA14+'группа 2'!AO13+'группа 3'!R13+'группа 4'!K10+'Группа 5'!AE9+'Группа 6'!AA9+'Группа 7'!W9+'Группа 8'!I9)</f>
        <v>573.35</v>
      </c>
      <c r="D9" s="13">
        <f>SUM('группа 1'!AB14+'группа 2'!AP13+'группа 3'!S13+'группа 4'!L10+'Группа 5'!AF9+'Группа 6'!AB9+'Группа 7'!X9+'Группа 8'!J9)</f>
        <v>100</v>
      </c>
      <c r="E9" s="13">
        <f>SUM('группа 1'!AC14+'группа 2'!AQ13+'группа 3'!T13+'группа 4'!M10+'Группа 5'!AG9+'Группа 6'!AC9+'Группа 7'!Y9+'Группа 8'!K9)</f>
        <v>76.866500000000002</v>
      </c>
    </row>
    <row r="10" spans="1:5" ht="15.75">
      <c r="A10" s="1" t="s">
        <v>52</v>
      </c>
      <c r="B10" s="13">
        <f>SUM('группа 1'!Z12+'группа 2'!AN12+'группа 3'!Q11+'группа 4'!J11+'Группа 5'!AD10+'Группа 6'!Z10+'Группа 7'!V10+'Группа 8'!H10)</f>
        <v>781.25</v>
      </c>
      <c r="C10" s="13">
        <f>SUM('группа 1'!AA12+'группа 2'!AO12+'группа 3'!R11+'группа 4'!K11+'Группа 5'!AE10+'Группа 6'!AA10+'Группа 7'!W10+'Группа 8'!I10)</f>
        <v>561.72500000000002</v>
      </c>
      <c r="D10" s="13">
        <f>SUM('группа 1'!AB12+'группа 2'!AP12+'группа 3'!S11+'группа 4'!L11+'Группа 5'!AF10+'Группа 6'!AB10+'Группа 7'!X10+'Группа 8'!J10)</f>
        <v>100</v>
      </c>
      <c r="E10" s="13">
        <f>SUM('группа 1'!AC12+'группа 2'!AQ12+'группа 3'!T11+'группа 4'!M11+'Группа 5'!AG10+'Группа 6'!AC10+'Группа 7'!Y10+'Группа 8'!K10)</f>
        <v>74.987750000000005</v>
      </c>
    </row>
    <row r="11" spans="1:5" ht="15.75">
      <c r="A11" s="1" t="s">
        <v>48</v>
      </c>
      <c r="B11" s="13">
        <f>SUM('группа 1'!Z9+'группа 2'!AN8+'группа 3'!Q8+'группа 4'!J12+'Группа 5'!AD11+'Группа 6'!Z11+'Группа 7'!V11+'Группа 8'!H11)</f>
        <v>785</v>
      </c>
      <c r="C11" s="13">
        <f>SUM('группа 1'!AA9+'группа 2'!AO8+'группа 3'!R8+'группа 4'!K12+'Группа 5'!AE11+'Группа 6'!AA11+'Группа 7'!W11+'Группа 8'!I11)</f>
        <v>460.5</v>
      </c>
      <c r="D11" s="13">
        <f>SUM('группа 1'!AB9+'группа 2'!AP8+'группа 3'!S8+'группа 4'!L12+'Группа 5'!AF11+'Группа 6'!AB11+'Группа 7'!X11+'Группа 8'!J11)</f>
        <v>100</v>
      </c>
      <c r="E11" s="13">
        <f>SUM('группа 1'!AC9+'группа 2'!AQ8+'группа 3'!T8+'группа 4'!M12+'Группа 5'!AG11+'Группа 6'!AC11+'Группа 7'!Y11+'Группа 8'!K11)</f>
        <v>61.563000000000002</v>
      </c>
    </row>
    <row r="12" spans="1:5" ht="15.75">
      <c r="A12" s="1" t="s">
        <v>51</v>
      </c>
      <c r="B12" s="13">
        <f>SUM('группа 1'!Z11+'группа 2'!AN10+'группа 3'!Q10+'группа 4'!J13+'Группа 5'!AD12+'Группа 6'!Z12+'Группа 7'!V12+'Группа 8'!H12)</f>
        <v>785</v>
      </c>
      <c r="C12" s="13">
        <f>SUM('группа 1'!AA11+'группа 2'!AO10+'группа 3'!R10+'группа 4'!K13+'Группа 5'!AE12+'Группа 6'!AA12+'Группа 7'!W12+'Группа 8'!I12)</f>
        <v>602.35</v>
      </c>
      <c r="D12" s="13">
        <f>SUM('группа 1'!AB11+'группа 2'!AP10+'группа 3'!S10+'группа 4'!L13+'Группа 5'!AF12+'Группа 6'!AB12+'Группа 7'!X12+'Группа 8'!J12)</f>
        <v>100</v>
      </c>
      <c r="E12" s="13">
        <f>SUM('группа 1'!AC11+'группа 2'!AQ10+'группа 3'!T10+'группа 4'!M13+'Группа 5'!AG12+'Группа 6'!AC12+'Группа 7'!Y12+'Группа 8'!K12)</f>
        <v>83.1815</v>
      </c>
    </row>
    <row r="13" spans="1:5" ht="15.75">
      <c r="A13" s="1" t="s">
        <v>53</v>
      </c>
      <c r="B13" s="13" t="e">
        <f>SUM('группа 1'!#REF!+'группа 2'!#REF!+'группа 3'!#REF!+'группа 4'!#REF!+'Группа 5'!AD13+'Группа 6'!Z13+'Группа 7'!V13+'Группа 8'!H13)</f>
        <v>#REF!</v>
      </c>
      <c r="C13" s="13" t="e">
        <f>SUM('группа 1'!#REF!+'группа 2'!#REF!+'группа 3'!#REF!+'группа 4'!#REF!+'Группа 5'!AE13+'Группа 6'!AA13+'Группа 7'!W13+'Группа 8'!I13)</f>
        <v>#REF!</v>
      </c>
      <c r="D13" s="13" t="e">
        <f>SUM('группа 1'!#REF!+'группа 2'!#REF!+'группа 3'!#REF!+'группа 4'!#REF!+'Группа 5'!AF13+'Группа 6'!AB13+'Группа 7'!X13+'Группа 8'!J13)</f>
        <v>#REF!</v>
      </c>
      <c r="E13" s="13" t="e">
        <f>SUM('группа 1'!#REF!+'группа 2'!#REF!+'группа 3'!#REF!+'группа 4'!#REF!+'Группа 5'!AG13+'Группа 6'!AC13+'Группа 7'!Y13+'Группа 8'!K13)</f>
        <v>#REF!</v>
      </c>
    </row>
    <row r="14" spans="1:5">
      <c r="A14" s="2"/>
      <c r="B14" s="14"/>
      <c r="C14" s="14"/>
      <c r="D14" s="14"/>
      <c r="E14" s="14"/>
    </row>
    <row r="15" spans="1:5">
      <c r="A15" s="2"/>
      <c r="B15" s="14"/>
      <c r="C15" s="14"/>
      <c r="D15" s="14"/>
      <c r="E15" s="14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</sheetData>
  <mergeCells count="5">
    <mergeCell ref="E5:E6"/>
    <mergeCell ref="A4:A6"/>
    <mergeCell ref="B5:B6"/>
    <mergeCell ref="C5:C6"/>
    <mergeCell ref="D5:D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24"/>
  <sheetViews>
    <sheetView view="pageBreakPreview" zoomScaleNormal="73" workbookViewId="0">
      <pane xSplit="1" ySplit="6" topLeftCell="AA7" activePane="bottomRight" state="frozen"/>
      <selection pane="topRight" activeCell="B1" sqref="B1"/>
      <selection pane="bottomLeft" activeCell="A7" sqref="A7"/>
      <selection pane="bottomRight" activeCell="AQ7" sqref="AQ7"/>
    </sheetView>
  </sheetViews>
  <sheetFormatPr defaultRowHeight="12.75"/>
  <cols>
    <col min="1" max="1" width="24.85546875" bestFit="1" customWidth="1"/>
    <col min="2" max="2" width="11.28515625" customWidth="1"/>
    <col min="3" max="3" width="10.85546875" customWidth="1"/>
    <col min="4" max="4" width="10.5703125" customWidth="1"/>
    <col min="5" max="5" width="17" customWidth="1"/>
    <col min="6" max="6" width="8" customWidth="1"/>
    <col min="7" max="7" width="7.85546875" customWidth="1"/>
    <col min="8" max="8" width="10.7109375" customWidth="1"/>
    <col min="9" max="9" width="11.140625" customWidth="1"/>
    <col min="10" max="10" width="13.5703125" customWidth="1"/>
    <col min="11" max="11" width="18.42578125" customWidth="1"/>
    <col min="12" max="12" width="8.28515625" customWidth="1"/>
    <col min="13" max="13" width="7.7109375" customWidth="1"/>
    <col min="14" max="14" width="11.28515625" customWidth="1"/>
    <col min="15" max="15" width="9.85546875" customWidth="1"/>
    <col min="16" max="16" width="23" customWidth="1"/>
    <col min="17" max="20" width="7.7109375" customWidth="1"/>
    <col min="21" max="21" width="12.28515625" customWidth="1"/>
    <col min="22" max="23" width="7.7109375" customWidth="1"/>
    <col min="24" max="24" width="12.85546875" customWidth="1"/>
    <col min="25" max="25" width="11.28515625" customWidth="1"/>
    <col min="26" max="26" width="9.5703125" customWidth="1"/>
    <col min="27" max="27" width="17.85546875" customWidth="1"/>
    <col min="28" max="28" width="8.140625" customWidth="1"/>
    <col min="29" max="29" width="8" customWidth="1"/>
    <col min="30" max="30" width="19.140625" customWidth="1"/>
    <col min="31" max="31" width="21.5703125" customWidth="1"/>
    <col min="32" max="32" width="7.7109375" customWidth="1"/>
    <col min="33" max="33" width="8.140625" customWidth="1"/>
    <col min="34" max="34" width="15.85546875" customWidth="1"/>
    <col min="35" max="35" width="12.42578125" customWidth="1"/>
    <col min="36" max="36" width="11.85546875" customWidth="1"/>
    <col min="37" max="37" width="9" customWidth="1"/>
    <col min="38" max="38" width="7.85546875" customWidth="1"/>
    <col min="39" max="39" width="7.5703125" customWidth="1"/>
    <col min="40" max="40" width="8.140625" customWidth="1"/>
    <col min="41" max="41" width="10.85546875" customWidth="1"/>
    <col min="42" max="42" width="8.28515625" customWidth="1"/>
    <col min="43" max="43" width="9" customWidth="1"/>
  </cols>
  <sheetData>
    <row r="4" spans="1:43">
      <c r="A4" s="117" t="s">
        <v>46</v>
      </c>
      <c r="B4" s="120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ht="53.25" customHeight="1">
      <c r="A5" s="117"/>
      <c r="B5" s="123" t="s">
        <v>66</v>
      </c>
      <c r="C5" s="123"/>
      <c r="D5" s="123"/>
      <c r="E5" s="123"/>
      <c r="F5" s="124"/>
      <c r="G5" s="128" t="s">
        <v>59</v>
      </c>
      <c r="H5" s="118" t="s">
        <v>67</v>
      </c>
      <c r="I5" s="118"/>
      <c r="J5" s="118"/>
      <c r="K5" s="118"/>
      <c r="L5" s="118"/>
      <c r="M5" s="119" t="s">
        <v>59</v>
      </c>
      <c r="N5" s="119" t="s">
        <v>137</v>
      </c>
      <c r="O5" s="119"/>
      <c r="P5" s="119"/>
      <c r="Q5" s="119"/>
      <c r="R5" s="119" t="s">
        <v>59</v>
      </c>
      <c r="S5" s="119" t="s">
        <v>167</v>
      </c>
      <c r="T5" s="119"/>
      <c r="U5" s="119"/>
      <c r="V5" s="119"/>
      <c r="W5" s="128" t="s">
        <v>59</v>
      </c>
      <c r="X5" s="131" t="s">
        <v>7</v>
      </c>
      <c r="Y5" s="132"/>
      <c r="Z5" s="132"/>
      <c r="AA5" s="132"/>
      <c r="AB5" s="133"/>
      <c r="AC5" s="128" t="s">
        <v>59</v>
      </c>
      <c r="AD5" s="127" t="s">
        <v>8</v>
      </c>
      <c r="AE5" s="127"/>
      <c r="AF5" s="127"/>
      <c r="AG5" s="128" t="s">
        <v>59</v>
      </c>
      <c r="AH5" s="120" t="s">
        <v>168</v>
      </c>
      <c r="AI5" s="121"/>
      <c r="AJ5" s="121"/>
      <c r="AK5" s="121"/>
      <c r="AL5" s="122"/>
      <c r="AM5" s="128" t="s">
        <v>59</v>
      </c>
      <c r="AN5" s="136" t="s">
        <v>28</v>
      </c>
      <c r="AO5" s="134" t="s">
        <v>60</v>
      </c>
      <c r="AP5" s="125" t="s">
        <v>55</v>
      </c>
      <c r="AQ5" s="129" t="s">
        <v>54</v>
      </c>
    </row>
    <row r="6" spans="1:43" ht="179.25" customHeight="1">
      <c r="A6" s="117"/>
      <c r="B6" s="30" t="s">
        <v>77</v>
      </c>
      <c r="C6" s="30" t="s">
        <v>78</v>
      </c>
      <c r="D6" s="30" t="s">
        <v>83</v>
      </c>
      <c r="E6" s="35" t="s">
        <v>0</v>
      </c>
      <c r="F6" s="31" t="s">
        <v>47</v>
      </c>
      <c r="G6" s="118"/>
      <c r="H6" s="32" t="s">
        <v>79</v>
      </c>
      <c r="I6" s="32" t="s">
        <v>80</v>
      </c>
      <c r="J6" s="32" t="s">
        <v>84</v>
      </c>
      <c r="K6" s="33" t="s">
        <v>1</v>
      </c>
      <c r="L6" s="34" t="s">
        <v>47</v>
      </c>
      <c r="M6" s="119"/>
      <c r="N6" s="30" t="s">
        <v>2</v>
      </c>
      <c r="O6" s="30" t="s">
        <v>3</v>
      </c>
      <c r="P6" s="30" t="s">
        <v>165</v>
      </c>
      <c r="Q6" s="31" t="s">
        <v>47</v>
      </c>
      <c r="R6" s="119"/>
      <c r="S6" s="30" t="s">
        <v>4</v>
      </c>
      <c r="T6" s="30" t="s">
        <v>5</v>
      </c>
      <c r="U6" s="30" t="s">
        <v>6</v>
      </c>
      <c r="V6" s="31" t="s">
        <v>47</v>
      </c>
      <c r="W6" s="118"/>
      <c r="X6" s="30" t="s">
        <v>81</v>
      </c>
      <c r="Y6" s="30" t="s">
        <v>27</v>
      </c>
      <c r="Z6" s="30" t="s">
        <v>82</v>
      </c>
      <c r="AA6" s="29" t="s">
        <v>68</v>
      </c>
      <c r="AB6" s="31" t="s">
        <v>47</v>
      </c>
      <c r="AC6" s="118"/>
      <c r="AD6" s="30" t="s">
        <v>89</v>
      </c>
      <c r="AE6" s="35" t="s">
        <v>93</v>
      </c>
      <c r="AF6" s="31" t="s">
        <v>47</v>
      </c>
      <c r="AG6" s="118"/>
      <c r="AH6" s="40" t="s">
        <v>10</v>
      </c>
      <c r="AI6" s="40" t="s">
        <v>11</v>
      </c>
      <c r="AJ6" s="36" t="s">
        <v>9</v>
      </c>
      <c r="AK6" s="27" t="s">
        <v>17</v>
      </c>
      <c r="AL6" s="34" t="s">
        <v>47</v>
      </c>
      <c r="AM6" s="118"/>
      <c r="AN6" s="137"/>
      <c r="AO6" s="135"/>
      <c r="AP6" s="126"/>
      <c r="AQ6" s="130"/>
    </row>
    <row r="7" spans="1:43">
      <c r="A7" s="28">
        <v>1</v>
      </c>
      <c r="B7" s="39">
        <v>2</v>
      </c>
      <c r="C7" s="28">
        <v>3</v>
      </c>
      <c r="D7" s="39">
        <v>4</v>
      </c>
      <c r="E7" s="28">
        <v>5</v>
      </c>
      <c r="F7" s="39">
        <v>6</v>
      </c>
      <c r="G7" s="28">
        <v>7</v>
      </c>
      <c r="H7" s="39">
        <v>8</v>
      </c>
      <c r="I7" s="28">
        <v>9</v>
      </c>
      <c r="J7" s="39">
        <v>10</v>
      </c>
      <c r="K7" s="28">
        <v>11</v>
      </c>
      <c r="L7" s="39">
        <v>12</v>
      </c>
      <c r="M7" s="62">
        <v>13</v>
      </c>
      <c r="N7" s="28">
        <v>14</v>
      </c>
      <c r="O7" s="39">
        <v>15</v>
      </c>
      <c r="P7" s="28">
        <v>16</v>
      </c>
      <c r="Q7" s="39">
        <v>17</v>
      </c>
      <c r="R7" s="28">
        <v>18</v>
      </c>
      <c r="S7" s="39">
        <v>19</v>
      </c>
      <c r="T7" s="28">
        <v>20</v>
      </c>
      <c r="U7" s="39">
        <v>21</v>
      </c>
      <c r="V7" s="28">
        <v>22</v>
      </c>
      <c r="W7" s="39">
        <v>23</v>
      </c>
      <c r="X7" s="28">
        <v>24</v>
      </c>
      <c r="Y7" s="39">
        <v>25</v>
      </c>
      <c r="Z7" s="62">
        <v>26</v>
      </c>
      <c r="AA7" s="28">
        <v>27</v>
      </c>
      <c r="AB7" s="39">
        <v>28</v>
      </c>
      <c r="AC7" s="28">
        <v>29</v>
      </c>
      <c r="AD7" s="39">
        <v>30</v>
      </c>
      <c r="AE7" s="28">
        <v>31</v>
      </c>
      <c r="AF7" s="39">
        <v>32</v>
      </c>
      <c r="AG7" s="28">
        <v>33</v>
      </c>
      <c r="AH7" s="39">
        <v>34</v>
      </c>
      <c r="AI7" s="28">
        <v>35</v>
      </c>
      <c r="AJ7" s="39">
        <v>36</v>
      </c>
      <c r="AK7" s="28">
        <v>37</v>
      </c>
      <c r="AL7" s="39">
        <v>38</v>
      </c>
      <c r="AM7" s="62">
        <v>39</v>
      </c>
      <c r="AN7" s="28">
        <v>40</v>
      </c>
      <c r="AO7" s="39">
        <v>41</v>
      </c>
      <c r="AP7" s="28">
        <v>42</v>
      </c>
      <c r="AQ7" s="39">
        <v>43</v>
      </c>
    </row>
    <row r="8" spans="1:43">
      <c r="A8" s="17" t="s">
        <v>48</v>
      </c>
      <c r="B8" s="83">
        <v>674331.2</v>
      </c>
      <c r="C8" s="84">
        <v>556551.4</v>
      </c>
      <c r="D8" s="71">
        <f t="shared" ref="D8:D13" si="0">100*((B8-C8)/B8)</f>
        <v>17.466164994293596</v>
      </c>
      <c r="E8" s="71">
        <v>0</v>
      </c>
      <c r="F8" s="72">
        <v>15</v>
      </c>
      <c r="G8" s="72">
        <f t="shared" ref="G8:G13" si="1">E8*F8</f>
        <v>0</v>
      </c>
      <c r="H8" s="66">
        <v>387825.2</v>
      </c>
      <c r="I8" s="66">
        <v>56242</v>
      </c>
      <c r="J8" s="71">
        <f t="shared" ref="J8:J13" si="2">(H8-I8)*100/I8</f>
        <v>589.56509370221545</v>
      </c>
      <c r="K8" s="71">
        <v>0</v>
      </c>
      <c r="L8" s="72">
        <v>15</v>
      </c>
      <c r="M8" s="72">
        <v>7.65</v>
      </c>
      <c r="N8" s="72">
        <v>2</v>
      </c>
      <c r="O8" s="72">
        <v>2</v>
      </c>
      <c r="P8" s="72">
        <v>1</v>
      </c>
      <c r="Q8" s="72">
        <v>15</v>
      </c>
      <c r="R8" s="72">
        <f>P8*Q8</f>
        <v>15</v>
      </c>
      <c r="S8" s="72">
        <v>0</v>
      </c>
      <c r="T8" s="72">
        <f>S8</f>
        <v>0</v>
      </c>
      <c r="U8" s="72">
        <v>1</v>
      </c>
      <c r="V8" s="72">
        <v>15</v>
      </c>
      <c r="W8" s="72">
        <f t="shared" ref="W8:W13" si="3">U8*V8</f>
        <v>15</v>
      </c>
      <c r="X8" s="72">
        <v>41226.300000000003</v>
      </c>
      <c r="Y8" s="84">
        <v>556551.4</v>
      </c>
      <c r="Z8" s="71">
        <f t="shared" ref="Z8:Z13" si="4">100*X8/Y8</f>
        <v>7.4074559869941936</v>
      </c>
      <c r="AA8" s="71">
        <v>0</v>
      </c>
      <c r="AB8" s="72">
        <v>15</v>
      </c>
      <c r="AC8" s="72">
        <f t="shared" ref="AC8:AC13" si="5">AA8*AB8</f>
        <v>0</v>
      </c>
      <c r="AD8" s="57" t="s">
        <v>90</v>
      </c>
      <c r="AE8" s="71">
        <v>1</v>
      </c>
      <c r="AF8" s="72">
        <v>10</v>
      </c>
      <c r="AG8" s="72">
        <f t="shared" ref="AG8:AG13" si="6">AE8*AF8</f>
        <v>10</v>
      </c>
      <c r="AH8" s="77">
        <v>32993.1</v>
      </c>
      <c r="AI8" s="77">
        <v>103126.39999999999</v>
      </c>
      <c r="AJ8" s="71">
        <f t="shared" ref="AJ8:AJ13" si="7">AH8/AI8*100</f>
        <v>31.99287476339715</v>
      </c>
      <c r="AK8" s="71">
        <f t="shared" ref="AK8:AK13" si="8">AJ8/100</f>
        <v>0.3199287476339715</v>
      </c>
      <c r="AL8" s="72">
        <v>15</v>
      </c>
      <c r="AM8" s="72">
        <v>11.55</v>
      </c>
      <c r="AN8" s="72">
        <f t="shared" ref="AN8:AN13" si="9">F8+L8+Q8++V8+AB8+AF8+AL8</f>
        <v>100</v>
      </c>
      <c r="AO8" s="71">
        <f t="shared" ref="AO8:AO13" si="10">G8+M8+R8+W8+AC8+AG8+AM8</f>
        <v>59.2</v>
      </c>
      <c r="AP8" s="73">
        <v>21</v>
      </c>
      <c r="AQ8" s="72">
        <f t="shared" ref="AQ8:AQ13" si="11">(AO8*AP8)/100</f>
        <v>12.432</v>
      </c>
    </row>
    <row r="9" spans="1:43">
      <c r="A9" s="1" t="s">
        <v>139</v>
      </c>
      <c r="B9" s="83">
        <v>1032.7</v>
      </c>
      <c r="C9" s="84">
        <v>1028.3</v>
      </c>
      <c r="D9" s="71">
        <f t="shared" si="0"/>
        <v>0.4260675898131201</v>
      </c>
      <c r="E9" s="71">
        <v>1</v>
      </c>
      <c r="F9" s="72">
        <v>17.7</v>
      </c>
      <c r="G9" s="72">
        <f t="shared" si="1"/>
        <v>17.7</v>
      </c>
      <c r="H9" s="66">
        <v>295.3</v>
      </c>
      <c r="I9" s="66">
        <v>244.4</v>
      </c>
      <c r="J9" s="71">
        <f t="shared" si="2"/>
        <v>20.8265139116203</v>
      </c>
      <c r="K9" s="71">
        <v>1</v>
      </c>
      <c r="L9" s="72">
        <v>17.7</v>
      </c>
      <c r="M9" s="72">
        <f>K9*L9</f>
        <v>17.7</v>
      </c>
      <c r="N9" s="72"/>
      <c r="O9" s="72"/>
      <c r="P9" s="72"/>
      <c r="Q9" s="72"/>
      <c r="R9" s="72"/>
      <c r="S9" s="72">
        <v>0</v>
      </c>
      <c r="T9" s="72">
        <v>0</v>
      </c>
      <c r="U9" s="72">
        <v>1</v>
      </c>
      <c r="V9" s="72">
        <v>17.600000000000001</v>
      </c>
      <c r="W9" s="72">
        <f t="shared" si="3"/>
        <v>17.600000000000001</v>
      </c>
      <c r="X9" s="72">
        <v>2.2000000000000002</v>
      </c>
      <c r="Y9" s="84">
        <v>1028.3</v>
      </c>
      <c r="Z9" s="71">
        <f t="shared" si="4"/>
        <v>0.21394534668870957</v>
      </c>
      <c r="AA9" s="71">
        <v>1</v>
      </c>
      <c r="AB9" s="72">
        <v>17.600000000000001</v>
      </c>
      <c r="AC9" s="72">
        <f t="shared" si="5"/>
        <v>17.600000000000001</v>
      </c>
      <c r="AD9" s="57" t="s">
        <v>90</v>
      </c>
      <c r="AE9" s="71">
        <v>1</v>
      </c>
      <c r="AF9" s="72">
        <v>11.8</v>
      </c>
      <c r="AG9" s="72">
        <f t="shared" si="6"/>
        <v>11.8</v>
      </c>
      <c r="AH9" s="77">
        <v>131.1</v>
      </c>
      <c r="AI9" s="77">
        <v>153.9</v>
      </c>
      <c r="AJ9" s="71">
        <f t="shared" si="7"/>
        <v>85.185185185185176</v>
      </c>
      <c r="AK9" s="71">
        <f t="shared" si="8"/>
        <v>0.85185185185185175</v>
      </c>
      <c r="AL9" s="72">
        <v>17.600000000000001</v>
      </c>
      <c r="AM9" s="72">
        <v>11.97</v>
      </c>
      <c r="AN9" s="72">
        <f t="shared" si="9"/>
        <v>100</v>
      </c>
      <c r="AO9" s="71">
        <f t="shared" si="10"/>
        <v>94.36999999999999</v>
      </c>
      <c r="AP9" s="73">
        <v>21</v>
      </c>
      <c r="AQ9" s="72">
        <f t="shared" si="11"/>
        <v>19.817699999999999</v>
      </c>
    </row>
    <row r="10" spans="1:43">
      <c r="A10" s="1" t="s">
        <v>51</v>
      </c>
      <c r="B10" s="83">
        <v>7556.6</v>
      </c>
      <c r="C10" s="84">
        <v>6323.8</v>
      </c>
      <c r="D10" s="71">
        <f t="shared" si="0"/>
        <v>16.314215387872856</v>
      </c>
      <c r="E10" s="71">
        <v>1</v>
      </c>
      <c r="F10" s="72">
        <v>17.7</v>
      </c>
      <c r="G10" s="72">
        <f t="shared" si="1"/>
        <v>17.7</v>
      </c>
      <c r="H10" s="66">
        <v>2101.1999999999998</v>
      </c>
      <c r="I10" s="66">
        <v>1407.5</v>
      </c>
      <c r="J10" s="71">
        <f t="shared" si="2"/>
        <v>49.28596802841917</v>
      </c>
      <c r="K10" s="71">
        <v>1</v>
      </c>
      <c r="L10" s="72">
        <v>17.7</v>
      </c>
      <c r="M10" s="72">
        <f>K10*L10</f>
        <v>17.7</v>
      </c>
      <c r="N10" s="72"/>
      <c r="O10" s="72"/>
      <c r="P10" s="72"/>
      <c r="Q10" s="72"/>
      <c r="R10" s="72"/>
      <c r="S10" s="72">
        <v>0</v>
      </c>
      <c r="T10" s="72">
        <f>S10</f>
        <v>0</v>
      </c>
      <c r="U10" s="72">
        <v>1</v>
      </c>
      <c r="V10" s="72">
        <v>17.600000000000001</v>
      </c>
      <c r="W10" s="72">
        <f t="shared" si="3"/>
        <v>17.600000000000001</v>
      </c>
      <c r="X10" s="72">
        <v>6.2</v>
      </c>
      <c r="Y10" s="84">
        <v>6323.8</v>
      </c>
      <c r="Z10" s="71">
        <f t="shared" si="4"/>
        <v>9.8042316328789653E-2</v>
      </c>
      <c r="AA10" s="71">
        <v>1</v>
      </c>
      <c r="AB10" s="72">
        <v>17.600000000000001</v>
      </c>
      <c r="AC10" s="72">
        <f t="shared" si="5"/>
        <v>17.600000000000001</v>
      </c>
      <c r="AD10" s="57" t="s">
        <v>90</v>
      </c>
      <c r="AE10" s="71">
        <v>1</v>
      </c>
      <c r="AF10" s="72">
        <v>11.8</v>
      </c>
      <c r="AG10" s="72">
        <f t="shared" si="6"/>
        <v>11.8</v>
      </c>
      <c r="AH10" s="77">
        <v>431.5</v>
      </c>
      <c r="AI10" s="77">
        <v>829.6</v>
      </c>
      <c r="AJ10" s="71">
        <f t="shared" si="7"/>
        <v>52.013018322082928</v>
      </c>
      <c r="AK10" s="71">
        <f t="shared" si="8"/>
        <v>0.52013018322082927</v>
      </c>
      <c r="AL10" s="72">
        <v>17.600000000000001</v>
      </c>
      <c r="AM10" s="72">
        <v>9.15</v>
      </c>
      <c r="AN10" s="72">
        <f t="shared" si="9"/>
        <v>100</v>
      </c>
      <c r="AO10" s="71">
        <f t="shared" si="10"/>
        <v>91.55</v>
      </c>
      <c r="AP10" s="73">
        <v>21</v>
      </c>
      <c r="AQ10" s="72">
        <f t="shared" si="11"/>
        <v>19.2255</v>
      </c>
    </row>
    <row r="11" spans="1:43">
      <c r="A11" s="1" t="s">
        <v>52</v>
      </c>
      <c r="B11" s="83">
        <v>69047.5</v>
      </c>
      <c r="C11" s="84">
        <v>63603.199999999997</v>
      </c>
      <c r="D11" s="71">
        <f t="shared" si="0"/>
        <v>7.8848618704515054</v>
      </c>
      <c r="E11" s="71">
        <v>0</v>
      </c>
      <c r="F11" s="72">
        <v>15</v>
      </c>
      <c r="G11" s="72">
        <f t="shared" si="1"/>
        <v>0</v>
      </c>
      <c r="H11" s="66">
        <v>25060.1</v>
      </c>
      <c r="I11" s="66">
        <v>12847.7</v>
      </c>
      <c r="J11" s="71">
        <f t="shared" si="2"/>
        <v>95.055146057270932</v>
      </c>
      <c r="K11" s="71">
        <f>1-(J11-50)/50</f>
        <v>9.8897078854581322E-2</v>
      </c>
      <c r="L11" s="72">
        <v>15</v>
      </c>
      <c r="M11" s="72">
        <f>K11*L11</f>
        <v>1.4834561828187198</v>
      </c>
      <c r="N11" s="72">
        <v>28</v>
      </c>
      <c r="O11" s="72">
        <v>28</v>
      </c>
      <c r="P11" s="72">
        <v>1</v>
      </c>
      <c r="Q11" s="72">
        <v>15</v>
      </c>
      <c r="R11" s="72">
        <f>P11*Q11</f>
        <v>15</v>
      </c>
      <c r="S11" s="72">
        <v>0</v>
      </c>
      <c r="T11" s="72">
        <f>S11</f>
        <v>0</v>
      </c>
      <c r="U11" s="72">
        <v>1</v>
      </c>
      <c r="V11" s="72">
        <v>15</v>
      </c>
      <c r="W11" s="72">
        <f t="shared" si="3"/>
        <v>15</v>
      </c>
      <c r="X11" s="72">
        <v>0</v>
      </c>
      <c r="Y11" s="84">
        <v>63603.199999999997</v>
      </c>
      <c r="Z11" s="71">
        <f t="shared" si="4"/>
        <v>0</v>
      </c>
      <c r="AA11" s="71">
        <v>1</v>
      </c>
      <c r="AB11" s="72">
        <v>15</v>
      </c>
      <c r="AC11" s="72">
        <f t="shared" si="5"/>
        <v>15</v>
      </c>
      <c r="AD11" s="57" t="s">
        <v>90</v>
      </c>
      <c r="AE11" s="71">
        <v>1</v>
      </c>
      <c r="AF11" s="72">
        <v>10</v>
      </c>
      <c r="AG11" s="72">
        <f t="shared" si="6"/>
        <v>10</v>
      </c>
      <c r="AH11" s="77">
        <v>187.2</v>
      </c>
      <c r="AI11" s="77">
        <v>261.5</v>
      </c>
      <c r="AJ11" s="71">
        <f t="shared" si="7"/>
        <v>71.5869980879541</v>
      </c>
      <c r="AK11" s="71">
        <f t="shared" si="8"/>
        <v>0.71586998087954101</v>
      </c>
      <c r="AL11" s="72">
        <v>15</v>
      </c>
      <c r="AM11" s="72">
        <v>7.5</v>
      </c>
      <c r="AN11" s="72">
        <f t="shared" si="9"/>
        <v>100</v>
      </c>
      <c r="AO11" s="71">
        <f t="shared" si="10"/>
        <v>63.98345618281872</v>
      </c>
      <c r="AP11" s="73">
        <v>21</v>
      </c>
      <c r="AQ11" s="72">
        <f t="shared" si="11"/>
        <v>13.436525798391932</v>
      </c>
    </row>
    <row r="12" spans="1:43">
      <c r="A12" s="1" t="s">
        <v>49</v>
      </c>
      <c r="B12" s="83">
        <v>431496.9</v>
      </c>
      <c r="C12" s="84">
        <v>431318.8</v>
      </c>
      <c r="D12" s="71">
        <f t="shared" si="0"/>
        <v>4.1274919935701718E-2</v>
      </c>
      <c r="E12" s="71">
        <v>1</v>
      </c>
      <c r="F12" s="72">
        <v>15</v>
      </c>
      <c r="G12" s="72">
        <f t="shared" si="1"/>
        <v>15</v>
      </c>
      <c r="H12" s="66">
        <v>122395.9</v>
      </c>
      <c r="I12" s="66">
        <v>102974.3</v>
      </c>
      <c r="J12" s="71">
        <f t="shared" si="2"/>
        <v>18.860628331535139</v>
      </c>
      <c r="K12" s="71">
        <v>1</v>
      </c>
      <c r="L12" s="72">
        <v>15</v>
      </c>
      <c r="M12" s="72">
        <f>K12*L12</f>
        <v>15</v>
      </c>
      <c r="N12" s="72">
        <v>3</v>
      </c>
      <c r="O12" s="72">
        <v>3</v>
      </c>
      <c r="P12" s="72">
        <v>1</v>
      </c>
      <c r="Q12" s="72">
        <v>15</v>
      </c>
      <c r="R12" s="72">
        <f>P12*Q12</f>
        <v>15</v>
      </c>
      <c r="S12" s="72">
        <v>0</v>
      </c>
      <c r="T12" s="72">
        <f>S12</f>
        <v>0</v>
      </c>
      <c r="U12" s="72">
        <v>1</v>
      </c>
      <c r="V12" s="72">
        <v>15</v>
      </c>
      <c r="W12" s="72">
        <f t="shared" si="3"/>
        <v>15</v>
      </c>
      <c r="X12" s="72">
        <v>23.3</v>
      </c>
      <c r="Y12" s="84">
        <v>431318.8</v>
      </c>
      <c r="Z12" s="71">
        <f t="shared" si="4"/>
        <v>5.402036730140212E-3</v>
      </c>
      <c r="AA12" s="71">
        <v>1</v>
      </c>
      <c r="AB12" s="72">
        <v>15</v>
      </c>
      <c r="AC12" s="72">
        <f t="shared" si="5"/>
        <v>15</v>
      </c>
      <c r="AD12" s="57" t="s">
        <v>90</v>
      </c>
      <c r="AE12" s="71">
        <v>1</v>
      </c>
      <c r="AF12" s="72">
        <v>10</v>
      </c>
      <c r="AG12" s="72">
        <f t="shared" si="6"/>
        <v>10</v>
      </c>
      <c r="AH12" s="77">
        <v>710.2</v>
      </c>
      <c r="AI12" s="77">
        <v>1274.5999999999999</v>
      </c>
      <c r="AJ12" s="71">
        <f t="shared" si="7"/>
        <v>55.719441393378318</v>
      </c>
      <c r="AK12" s="71">
        <f t="shared" si="8"/>
        <v>0.55719441393378322</v>
      </c>
      <c r="AL12" s="72">
        <v>15</v>
      </c>
      <c r="AM12" s="72">
        <v>11.55</v>
      </c>
      <c r="AN12" s="72">
        <f t="shared" si="9"/>
        <v>100</v>
      </c>
      <c r="AO12" s="71">
        <f t="shared" si="10"/>
        <v>96.55</v>
      </c>
      <c r="AP12" s="73">
        <v>21</v>
      </c>
      <c r="AQ12" s="72">
        <f t="shared" si="11"/>
        <v>20.275500000000001</v>
      </c>
    </row>
    <row r="13" spans="1:43">
      <c r="A13" s="1" t="s">
        <v>50</v>
      </c>
      <c r="B13" s="83">
        <v>259851.4</v>
      </c>
      <c r="C13" s="84">
        <v>252306.3</v>
      </c>
      <c r="D13" s="71">
        <f t="shared" si="0"/>
        <v>2.9036210695805398</v>
      </c>
      <c r="E13" s="71">
        <v>1</v>
      </c>
      <c r="F13" s="72">
        <v>15</v>
      </c>
      <c r="G13" s="72">
        <f t="shared" si="1"/>
        <v>15</v>
      </c>
      <c r="H13" s="66">
        <v>64353.599999999999</v>
      </c>
      <c r="I13" s="66">
        <v>62650.9</v>
      </c>
      <c r="J13" s="71">
        <f t="shared" si="2"/>
        <v>2.7177582444944877</v>
      </c>
      <c r="K13" s="71">
        <v>1</v>
      </c>
      <c r="L13" s="72">
        <v>15</v>
      </c>
      <c r="M13" s="72">
        <f>K13*L13</f>
        <v>15</v>
      </c>
      <c r="N13" s="72">
        <v>1</v>
      </c>
      <c r="O13" s="72">
        <v>1</v>
      </c>
      <c r="P13" s="72">
        <v>1</v>
      </c>
      <c r="Q13" s="72">
        <v>15</v>
      </c>
      <c r="R13" s="72">
        <f>P13*Q13</f>
        <v>15</v>
      </c>
      <c r="S13" s="72">
        <v>0</v>
      </c>
      <c r="T13" s="72">
        <f>S13</f>
        <v>0</v>
      </c>
      <c r="U13" s="72">
        <v>1</v>
      </c>
      <c r="V13" s="72">
        <v>15</v>
      </c>
      <c r="W13" s="72">
        <f t="shared" si="3"/>
        <v>15</v>
      </c>
      <c r="X13" s="72">
        <v>150.30000000000001</v>
      </c>
      <c r="Y13" s="84">
        <v>252306.3</v>
      </c>
      <c r="Z13" s="71">
        <f t="shared" si="4"/>
        <v>5.9570450678401617E-2</v>
      </c>
      <c r="AA13" s="71">
        <v>1</v>
      </c>
      <c r="AB13" s="72">
        <v>15</v>
      </c>
      <c r="AC13" s="72">
        <f t="shared" si="5"/>
        <v>15</v>
      </c>
      <c r="AD13" s="57" t="s">
        <v>90</v>
      </c>
      <c r="AE13" s="71">
        <v>1</v>
      </c>
      <c r="AF13" s="72">
        <v>10</v>
      </c>
      <c r="AG13" s="72">
        <f t="shared" si="6"/>
        <v>10</v>
      </c>
      <c r="AH13" s="77">
        <v>1797.9</v>
      </c>
      <c r="AI13" s="77">
        <v>4187.6000000000004</v>
      </c>
      <c r="AJ13" s="71">
        <f t="shared" si="7"/>
        <v>42.933900085968098</v>
      </c>
      <c r="AK13" s="71">
        <f t="shared" si="8"/>
        <v>0.42933900085968096</v>
      </c>
      <c r="AL13" s="72">
        <v>15</v>
      </c>
      <c r="AM13" s="72">
        <v>13.8</v>
      </c>
      <c r="AN13" s="72">
        <f t="shared" si="9"/>
        <v>100</v>
      </c>
      <c r="AO13" s="71">
        <f t="shared" si="10"/>
        <v>98.8</v>
      </c>
      <c r="AP13" s="73">
        <v>21</v>
      </c>
      <c r="AQ13" s="72">
        <f t="shared" si="11"/>
        <v>20.747999999999998</v>
      </c>
    </row>
    <row r="14" spans="1:43">
      <c r="A14" s="1"/>
      <c r="C14" s="85"/>
      <c r="D14" s="2"/>
      <c r="E14" s="2"/>
      <c r="F14" s="8"/>
      <c r="G14" s="2"/>
      <c r="H14" s="59"/>
      <c r="I14" s="59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mergeCells count="20">
    <mergeCell ref="AO5:AO6"/>
    <mergeCell ref="AN5:AN6"/>
    <mergeCell ref="AM5:AM6"/>
    <mergeCell ref="AH5:AL5"/>
    <mergeCell ref="G5:G6"/>
    <mergeCell ref="AC5:AC6"/>
    <mergeCell ref="W5:W6"/>
    <mergeCell ref="S5:V5"/>
    <mergeCell ref="X5:AB5"/>
    <mergeCell ref="M5:M6"/>
    <mergeCell ref="A4:A6"/>
    <mergeCell ref="H5:L5"/>
    <mergeCell ref="N5:Q5"/>
    <mergeCell ref="R5:R6"/>
    <mergeCell ref="B4:AQ4"/>
    <mergeCell ref="B5:F5"/>
    <mergeCell ref="AP5:AP6"/>
    <mergeCell ref="AD5:AF5"/>
    <mergeCell ref="AG5:AG6"/>
    <mergeCell ref="AQ5:AQ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94" fitToWidth="0" fitToHeight="0" orientation="landscape" r:id="rId1"/>
  <headerFooter alignWithMargins="0"/>
  <legacyDrawing r:id="rId2"/>
  <oleObjects>
    <oleObject progId="Equation.3" shapeId="205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24"/>
  <sheetViews>
    <sheetView view="pageBreakPreview" zoomScaleNormal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1" sqref="P11"/>
    </sheetView>
  </sheetViews>
  <sheetFormatPr defaultRowHeight="12.75"/>
  <cols>
    <col min="1" max="1" width="24.85546875" bestFit="1" customWidth="1"/>
    <col min="2" max="2" width="15.85546875" customWidth="1"/>
    <col min="3" max="3" width="10.85546875" customWidth="1"/>
    <col min="4" max="4" width="12.28515625" customWidth="1"/>
    <col min="5" max="5" width="13.5703125" customWidth="1"/>
    <col min="6" max="6" width="28" customWidth="1"/>
    <col min="7" max="7" width="7" customWidth="1"/>
    <col min="8" max="8" width="10.85546875" customWidth="1"/>
    <col min="9" max="9" width="13.85546875" customWidth="1"/>
    <col min="10" max="10" width="13.140625" customWidth="1"/>
    <col min="11" max="11" width="12.85546875" customWidth="1"/>
    <col min="12" max="12" width="10" customWidth="1"/>
    <col min="13" max="13" width="10.85546875" customWidth="1"/>
    <col min="14" max="14" width="6.85546875" customWidth="1"/>
    <col min="15" max="15" width="8.5703125" customWidth="1"/>
    <col min="16" max="16" width="8.42578125" customWidth="1"/>
    <col min="17" max="17" width="6.85546875" customWidth="1"/>
    <col min="18" max="18" width="10.140625" customWidth="1"/>
    <col min="19" max="19" width="6.140625" customWidth="1"/>
    <col min="20" max="20" width="9.5703125" customWidth="1"/>
  </cols>
  <sheetData>
    <row r="4" spans="1:20">
      <c r="A4" s="138" t="s">
        <v>46</v>
      </c>
      <c r="B4" s="107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24"/>
      <c r="R4" s="24"/>
      <c r="S4" s="24"/>
      <c r="T4" s="25"/>
    </row>
    <row r="5" spans="1:20" ht="29.25" customHeight="1">
      <c r="A5" s="138"/>
      <c r="B5" s="139" t="s">
        <v>169</v>
      </c>
      <c r="C5" s="105"/>
      <c r="D5" s="105"/>
      <c r="E5" s="105"/>
      <c r="F5" s="105"/>
      <c r="G5" s="106"/>
      <c r="H5" s="95" t="s">
        <v>59</v>
      </c>
      <c r="I5" s="116" t="s">
        <v>69</v>
      </c>
      <c r="J5" s="116"/>
      <c r="K5" s="116"/>
      <c r="L5" s="116"/>
      <c r="M5" s="116"/>
      <c r="N5" s="116"/>
      <c r="O5" s="116"/>
      <c r="P5" s="116"/>
      <c r="Q5" s="86" t="s">
        <v>32</v>
      </c>
      <c r="R5" s="89" t="s">
        <v>60</v>
      </c>
      <c r="S5" s="110" t="s">
        <v>91</v>
      </c>
      <c r="T5" s="113" t="s">
        <v>54</v>
      </c>
    </row>
    <row r="6" spans="1:20" ht="212.25" customHeight="1">
      <c r="A6" s="138"/>
      <c r="B6" s="30" t="s">
        <v>147</v>
      </c>
      <c r="C6" s="30" t="s">
        <v>148</v>
      </c>
      <c r="D6" s="30" t="s">
        <v>170</v>
      </c>
      <c r="E6" s="30" t="s">
        <v>171</v>
      </c>
      <c r="F6" s="35" t="s">
        <v>172</v>
      </c>
      <c r="G6" s="26" t="s">
        <v>47</v>
      </c>
      <c r="H6" s="94"/>
      <c r="I6" s="36" t="s">
        <v>97</v>
      </c>
      <c r="J6" s="36" t="s">
        <v>31</v>
      </c>
      <c r="K6" s="36" t="s">
        <v>94</v>
      </c>
      <c r="L6" s="69" t="s">
        <v>96</v>
      </c>
      <c r="M6" s="69" t="s">
        <v>95</v>
      </c>
      <c r="N6" s="65" t="s">
        <v>47</v>
      </c>
      <c r="O6" s="70" t="s">
        <v>29</v>
      </c>
      <c r="P6" s="70" t="s">
        <v>30</v>
      </c>
      <c r="Q6" s="88"/>
      <c r="R6" s="91"/>
      <c r="S6" s="112"/>
      <c r="T6" s="115"/>
    </row>
    <row r="7" spans="1:20">
      <c r="A7" s="37">
        <v>1</v>
      </c>
      <c r="B7" s="28">
        <v>2</v>
      </c>
      <c r="C7" s="37">
        <v>3</v>
      </c>
      <c r="D7" s="28">
        <v>4</v>
      </c>
      <c r="E7" s="37">
        <v>5</v>
      </c>
      <c r="F7" s="28">
        <v>6</v>
      </c>
      <c r="G7" s="37">
        <v>7</v>
      </c>
      <c r="H7" s="28">
        <v>8</v>
      </c>
      <c r="I7" s="37">
        <v>9</v>
      </c>
      <c r="J7" s="28">
        <v>10</v>
      </c>
      <c r="K7" s="37">
        <v>11</v>
      </c>
      <c r="L7" s="28">
        <v>12</v>
      </c>
      <c r="M7" s="37">
        <v>13</v>
      </c>
      <c r="N7" s="28">
        <v>14</v>
      </c>
      <c r="O7" s="37">
        <v>15</v>
      </c>
      <c r="P7" s="28">
        <v>16</v>
      </c>
      <c r="Q7" s="37">
        <v>17</v>
      </c>
      <c r="R7" s="28">
        <v>18</v>
      </c>
      <c r="S7" s="37">
        <v>19</v>
      </c>
      <c r="T7" s="28">
        <v>20</v>
      </c>
    </row>
    <row r="8" spans="1:20">
      <c r="A8" s="1" t="s">
        <v>48</v>
      </c>
      <c r="B8" s="64">
        <v>2124.6</v>
      </c>
      <c r="C8" s="64">
        <v>8326.4</v>
      </c>
      <c r="D8" s="4"/>
      <c r="E8" s="4">
        <f>100*(C8-B8)/B8</f>
        <v>291.90435846747619</v>
      </c>
      <c r="F8" s="20">
        <v>0</v>
      </c>
      <c r="G8" s="5">
        <v>50</v>
      </c>
      <c r="H8" s="5">
        <f>F8*G8</f>
        <v>0</v>
      </c>
      <c r="I8" s="68">
        <v>0</v>
      </c>
      <c r="J8" s="64">
        <v>8326.4</v>
      </c>
      <c r="K8" s="4">
        <f>100*(I8/J8)</f>
        <v>0</v>
      </c>
      <c r="L8" s="4">
        <v>1</v>
      </c>
      <c r="M8" s="4"/>
      <c r="N8" s="5">
        <v>50</v>
      </c>
      <c r="O8" s="5">
        <f t="shared" ref="O8:O13" si="0">L8*N8</f>
        <v>50</v>
      </c>
      <c r="P8" s="5">
        <f t="shared" ref="P8:P13" si="1">M8*N8</f>
        <v>0</v>
      </c>
      <c r="Q8" s="5">
        <f t="shared" ref="Q8:Q13" si="2">N8++G8</f>
        <v>100</v>
      </c>
      <c r="R8" s="4">
        <f t="shared" ref="R8:R13" si="3">P8+O8+H8</f>
        <v>50</v>
      </c>
      <c r="S8" s="4">
        <v>7</v>
      </c>
      <c r="T8" s="5">
        <f t="shared" ref="T8:T13" si="4">R8*S8/100</f>
        <v>3.5</v>
      </c>
    </row>
    <row r="9" spans="1:20">
      <c r="A9" s="1" t="s">
        <v>139</v>
      </c>
      <c r="B9" s="64"/>
      <c r="C9" s="64"/>
      <c r="D9" s="4"/>
      <c r="E9" s="4"/>
      <c r="F9" s="20"/>
      <c r="G9" s="5"/>
      <c r="H9" s="5"/>
      <c r="I9" s="68">
        <v>0</v>
      </c>
      <c r="J9" s="74"/>
      <c r="K9" s="4">
        <v>0</v>
      </c>
      <c r="L9" s="4">
        <v>1</v>
      </c>
      <c r="M9" s="4"/>
      <c r="N9" s="5">
        <v>100</v>
      </c>
      <c r="O9" s="5">
        <f t="shared" si="0"/>
        <v>100</v>
      </c>
      <c r="P9" s="5">
        <f t="shared" si="1"/>
        <v>0</v>
      </c>
      <c r="Q9" s="5">
        <f t="shared" si="2"/>
        <v>100</v>
      </c>
      <c r="R9" s="4">
        <f t="shared" si="3"/>
        <v>100</v>
      </c>
      <c r="S9" s="4">
        <v>7</v>
      </c>
      <c r="T9" s="5">
        <f t="shared" si="4"/>
        <v>7</v>
      </c>
    </row>
    <row r="10" spans="1:20">
      <c r="A10" s="1" t="s">
        <v>51</v>
      </c>
      <c r="B10" s="64"/>
      <c r="C10" s="64"/>
      <c r="D10" s="4"/>
      <c r="E10" s="4"/>
      <c r="F10" s="4">
        <v>1</v>
      </c>
      <c r="G10" s="5">
        <v>50</v>
      </c>
      <c r="H10" s="5">
        <f>F10*G10</f>
        <v>50</v>
      </c>
      <c r="I10" s="5">
        <v>0</v>
      </c>
      <c r="J10" s="74"/>
      <c r="K10" s="4" t="e">
        <f>100*(I10/J10)</f>
        <v>#DIV/0!</v>
      </c>
      <c r="L10" s="4">
        <v>1</v>
      </c>
      <c r="M10" s="4"/>
      <c r="N10" s="5">
        <v>50</v>
      </c>
      <c r="O10" s="5">
        <f t="shared" si="0"/>
        <v>50</v>
      </c>
      <c r="P10" s="5">
        <f t="shared" si="1"/>
        <v>0</v>
      </c>
      <c r="Q10" s="5">
        <f t="shared" si="2"/>
        <v>100</v>
      </c>
      <c r="R10" s="4">
        <f t="shared" si="3"/>
        <v>100</v>
      </c>
      <c r="S10" s="4">
        <v>7</v>
      </c>
      <c r="T10" s="5">
        <f t="shared" si="4"/>
        <v>7</v>
      </c>
    </row>
    <row r="11" spans="1:20">
      <c r="A11" s="1" t="s">
        <v>52</v>
      </c>
      <c r="B11" s="64"/>
      <c r="C11" s="64"/>
      <c r="D11" s="4"/>
      <c r="E11" s="4"/>
      <c r="F11" s="4">
        <v>1</v>
      </c>
      <c r="G11" s="5">
        <v>50</v>
      </c>
      <c r="H11" s="5">
        <f>F11*G11</f>
        <v>50</v>
      </c>
      <c r="I11" s="5">
        <v>0</v>
      </c>
      <c r="J11" s="74"/>
      <c r="K11" s="4" t="e">
        <f>100*(I11/J11)</f>
        <v>#DIV/0!</v>
      </c>
      <c r="L11" s="4">
        <v>1</v>
      </c>
      <c r="M11" s="4"/>
      <c r="N11" s="5">
        <v>50</v>
      </c>
      <c r="O11" s="5">
        <f t="shared" si="0"/>
        <v>50</v>
      </c>
      <c r="P11" s="5">
        <f t="shared" si="1"/>
        <v>0</v>
      </c>
      <c r="Q11" s="5">
        <f t="shared" si="2"/>
        <v>100</v>
      </c>
      <c r="R11" s="4">
        <f t="shared" si="3"/>
        <v>100</v>
      </c>
      <c r="S11" s="4">
        <v>7</v>
      </c>
      <c r="T11" s="5">
        <f t="shared" si="4"/>
        <v>7</v>
      </c>
    </row>
    <row r="12" spans="1:20">
      <c r="A12" s="1" t="s">
        <v>49</v>
      </c>
      <c r="B12" s="64"/>
      <c r="C12" s="64"/>
      <c r="D12" s="4"/>
      <c r="E12" s="4"/>
      <c r="F12" s="4">
        <v>1</v>
      </c>
      <c r="G12" s="5">
        <v>50</v>
      </c>
      <c r="H12" s="5">
        <f>F12*G12</f>
        <v>50</v>
      </c>
      <c r="I12" s="5">
        <v>0</v>
      </c>
      <c r="J12" s="74"/>
      <c r="K12" s="4" t="e">
        <f>100*(I12/J12)</f>
        <v>#DIV/0!</v>
      </c>
      <c r="L12" s="4">
        <v>1</v>
      </c>
      <c r="M12" s="4"/>
      <c r="N12" s="5">
        <v>50</v>
      </c>
      <c r="O12" s="5">
        <f t="shared" si="0"/>
        <v>50</v>
      </c>
      <c r="P12" s="5">
        <f t="shared" si="1"/>
        <v>0</v>
      </c>
      <c r="Q12" s="5">
        <f t="shared" si="2"/>
        <v>100</v>
      </c>
      <c r="R12" s="4">
        <f t="shared" si="3"/>
        <v>100</v>
      </c>
      <c r="S12" s="4">
        <v>7</v>
      </c>
      <c r="T12" s="5">
        <f t="shared" si="4"/>
        <v>7</v>
      </c>
    </row>
    <row r="13" spans="1:20">
      <c r="A13" s="1" t="s">
        <v>50</v>
      </c>
      <c r="B13" s="64"/>
      <c r="C13" s="64"/>
      <c r="D13" s="4"/>
      <c r="E13" s="4" t="e">
        <f>100*(C13-B13)/B13</f>
        <v>#DIV/0!</v>
      </c>
      <c r="F13" s="4">
        <v>1</v>
      </c>
      <c r="G13" s="5">
        <v>50</v>
      </c>
      <c r="H13" s="5">
        <f>F13*G13</f>
        <v>50</v>
      </c>
      <c r="I13" s="5">
        <v>0</v>
      </c>
      <c r="J13" s="74"/>
      <c r="K13" s="4" t="e">
        <f>100*(I13/J13)</f>
        <v>#DIV/0!</v>
      </c>
      <c r="L13" s="4">
        <v>1</v>
      </c>
      <c r="M13" s="4"/>
      <c r="N13" s="5">
        <v>50</v>
      </c>
      <c r="O13" s="5">
        <f t="shared" si="0"/>
        <v>50</v>
      </c>
      <c r="P13" s="5">
        <f t="shared" si="1"/>
        <v>0</v>
      </c>
      <c r="Q13" s="5">
        <f t="shared" si="2"/>
        <v>100</v>
      </c>
      <c r="R13" s="4">
        <f t="shared" si="3"/>
        <v>100</v>
      </c>
      <c r="S13" s="4">
        <v>7</v>
      </c>
      <c r="T13" s="5">
        <f t="shared" si="4"/>
        <v>7</v>
      </c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mergeCells count="9">
    <mergeCell ref="S5:S6"/>
    <mergeCell ref="T5:T6"/>
    <mergeCell ref="A4:A6"/>
    <mergeCell ref="B4:P4"/>
    <mergeCell ref="R5:R6"/>
    <mergeCell ref="H5:H6"/>
    <mergeCell ref="I5:P5"/>
    <mergeCell ref="Q5:Q6"/>
    <mergeCell ref="B5:G5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fitToHeight="0" orientation="landscape" r:id="rId1"/>
  <headerFooter alignWithMargins="0"/>
  <legacyDrawing r:id="rId2"/>
  <oleObjects>
    <oleObject progId="Equation.3" shapeId="3076" r:id="rId3"/>
    <oleObject progId="Equation.3" shapeId="3077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M24"/>
  <sheetViews>
    <sheetView view="pageBreakPreview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8" sqref="A8:A13"/>
    </sheetView>
  </sheetViews>
  <sheetFormatPr defaultRowHeight="12.75"/>
  <cols>
    <col min="1" max="1" width="24.85546875" bestFit="1" customWidth="1"/>
    <col min="2" max="2" width="18.140625" customWidth="1"/>
    <col min="3" max="3" width="15.7109375" customWidth="1"/>
    <col min="4" max="4" width="7.7109375" customWidth="1"/>
    <col min="5" max="5" width="8.7109375" customWidth="1"/>
    <col min="6" max="6" width="12.5703125" customWidth="1"/>
    <col min="7" max="7" width="12.42578125" customWidth="1"/>
    <col min="8" max="8" width="6.85546875" customWidth="1"/>
    <col min="9" max="9" width="8.7109375" customWidth="1"/>
    <col min="10" max="11" width="7.42578125" customWidth="1"/>
    <col min="12" max="12" width="6.7109375" customWidth="1"/>
    <col min="13" max="13" width="9" customWidth="1"/>
  </cols>
  <sheetData>
    <row r="4" spans="1:13" ht="15.75" customHeight="1">
      <c r="A4" s="138" t="s">
        <v>46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60" customHeight="1">
      <c r="A5" s="138"/>
      <c r="B5" s="143" t="s">
        <v>149</v>
      </c>
      <c r="C5" s="143"/>
      <c r="D5" s="143"/>
      <c r="E5" s="142" t="s">
        <v>59</v>
      </c>
      <c r="F5" s="140" t="s">
        <v>150</v>
      </c>
      <c r="G5" s="141"/>
      <c r="H5" s="141"/>
      <c r="I5" s="142" t="s">
        <v>59</v>
      </c>
      <c r="J5" s="86" t="s">
        <v>28</v>
      </c>
      <c r="K5" s="89" t="s">
        <v>60</v>
      </c>
      <c r="L5" s="110" t="s">
        <v>91</v>
      </c>
      <c r="M5" s="113" t="s">
        <v>54</v>
      </c>
    </row>
    <row r="6" spans="1:13" ht="138" customHeight="1">
      <c r="A6" s="138"/>
      <c r="B6" s="41" t="s">
        <v>98</v>
      </c>
      <c r="C6" s="41" t="s">
        <v>99</v>
      </c>
      <c r="D6" s="26" t="s">
        <v>47</v>
      </c>
      <c r="E6" s="142"/>
      <c r="F6" s="41" t="s">
        <v>25</v>
      </c>
      <c r="G6" s="41" t="s">
        <v>26</v>
      </c>
      <c r="H6" s="47" t="s">
        <v>47</v>
      </c>
      <c r="I6" s="142"/>
      <c r="J6" s="88"/>
      <c r="K6" s="91"/>
      <c r="L6" s="112"/>
      <c r="M6" s="115"/>
    </row>
    <row r="7" spans="1:13">
      <c r="A7" s="28">
        <v>1</v>
      </c>
      <c r="B7" s="28">
        <v>2</v>
      </c>
      <c r="C7" s="39">
        <v>3</v>
      </c>
      <c r="D7" s="39">
        <v>4</v>
      </c>
      <c r="E7" s="28">
        <v>5</v>
      </c>
      <c r="F7" s="28">
        <v>6</v>
      </c>
      <c r="G7" s="28">
        <v>7</v>
      </c>
      <c r="H7" s="39">
        <v>8</v>
      </c>
      <c r="I7" s="39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>
      <c r="A8" s="1" t="s">
        <v>48</v>
      </c>
      <c r="B8" s="28" t="s">
        <v>151</v>
      </c>
      <c r="C8" s="5">
        <v>1</v>
      </c>
      <c r="D8" s="5">
        <v>50</v>
      </c>
      <c r="E8" s="5">
        <f t="shared" ref="E8:E13" si="0">C8*D8</f>
        <v>50</v>
      </c>
      <c r="F8" s="53" t="s">
        <v>109</v>
      </c>
      <c r="G8" s="5">
        <v>1</v>
      </c>
      <c r="H8" s="5">
        <v>50</v>
      </c>
      <c r="I8" s="5">
        <f t="shared" ref="I8:I13" si="1">G8*H8</f>
        <v>50</v>
      </c>
      <c r="J8" s="5">
        <f t="shared" ref="J8:K13" si="2">D8+H8</f>
        <v>100</v>
      </c>
      <c r="K8" s="5">
        <f t="shared" si="2"/>
        <v>100</v>
      </c>
      <c r="L8" s="5">
        <v>15</v>
      </c>
      <c r="M8" s="5">
        <f t="shared" ref="M8:M13" si="3">(K8*L8)/100</f>
        <v>15</v>
      </c>
    </row>
    <row r="9" spans="1:13">
      <c r="A9" s="1" t="s">
        <v>139</v>
      </c>
      <c r="B9" s="28" t="s">
        <v>151</v>
      </c>
      <c r="C9" s="5">
        <v>1</v>
      </c>
      <c r="D9" s="5">
        <v>50</v>
      </c>
      <c r="E9" s="5">
        <f t="shared" si="0"/>
        <v>50</v>
      </c>
      <c r="F9" s="53" t="s">
        <v>109</v>
      </c>
      <c r="G9" s="5">
        <v>1</v>
      </c>
      <c r="H9" s="5">
        <v>50</v>
      </c>
      <c r="I9" s="5">
        <f t="shared" si="1"/>
        <v>50</v>
      </c>
      <c r="J9" s="5">
        <f t="shared" si="2"/>
        <v>100</v>
      </c>
      <c r="K9" s="5">
        <f t="shared" si="2"/>
        <v>100</v>
      </c>
      <c r="L9" s="5">
        <v>15</v>
      </c>
      <c r="M9" s="5">
        <f t="shared" si="3"/>
        <v>15</v>
      </c>
    </row>
    <row r="10" spans="1:13">
      <c r="A10" s="1" t="s">
        <v>51</v>
      </c>
      <c r="B10" s="28" t="s">
        <v>151</v>
      </c>
      <c r="C10" s="5">
        <v>1</v>
      </c>
      <c r="D10" s="5">
        <v>50</v>
      </c>
      <c r="E10" s="5">
        <f t="shared" si="0"/>
        <v>50</v>
      </c>
      <c r="F10" s="53" t="s">
        <v>109</v>
      </c>
      <c r="G10" s="5">
        <v>1</v>
      </c>
      <c r="H10" s="5">
        <v>50</v>
      </c>
      <c r="I10" s="5">
        <f t="shared" si="1"/>
        <v>50</v>
      </c>
      <c r="J10" s="5">
        <f t="shared" si="2"/>
        <v>100</v>
      </c>
      <c r="K10" s="5">
        <f t="shared" si="2"/>
        <v>100</v>
      </c>
      <c r="L10" s="5">
        <v>15</v>
      </c>
      <c r="M10" s="5">
        <f t="shared" si="3"/>
        <v>15</v>
      </c>
    </row>
    <row r="11" spans="1:13">
      <c r="A11" s="1" t="s">
        <v>52</v>
      </c>
      <c r="B11" s="28" t="s">
        <v>151</v>
      </c>
      <c r="C11" s="5">
        <v>1</v>
      </c>
      <c r="D11" s="5">
        <v>50</v>
      </c>
      <c r="E11" s="5">
        <f t="shared" si="0"/>
        <v>50</v>
      </c>
      <c r="F11" s="53" t="s">
        <v>109</v>
      </c>
      <c r="G11" s="5">
        <v>1</v>
      </c>
      <c r="H11" s="5">
        <v>50</v>
      </c>
      <c r="I11" s="5">
        <f t="shared" si="1"/>
        <v>50</v>
      </c>
      <c r="J11" s="5">
        <f t="shared" si="2"/>
        <v>100</v>
      </c>
      <c r="K11" s="5">
        <f t="shared" si="2"/>
        <v>100</v>
      </c>
      <c r="L11" s="5">
        <v>15</v>
      </c>
      <c r="M11" s="5">
        <f t="shared" si="3"/>
        <v>15</v>
      </c>
    </row>
    <row r="12" spans="1:13">
      <c r="A12" s="1" t="s">
        <v>49</v>
      </c>
      <c r="B12" s="28" t="s">
        <v>151</v>
      </c>
      <c r="C12" s="5">
        <v>1</v>
      </c>
      <c r="D12" s="5">
        <v>50</v>
      </c>
      <c r="E12" s="5">
        <f t="shared" si="0"/>
        <v>50</v>
      </c>
      <c r="F12" s="53" t="s">
        <v>109</v>
      </c>
      <c r="G12" s="5">
        <v>1</v>
      </c>
      <c r="H12" s="5">
        <v>50</v>
      </c>
      <c r="I12" s="5">
        <f t="shared" si="1"/>
        <v>50</v>
      </c>
      <c r="J12" s="5">
        <f t="shared" si="2"/>
        <v>100</v>
      </c>
      <c r="K12" s="5">
        <f t="shared" si="2"/>
        <v>100</v>
      </c>
      <c r="L12" s="5">
        <v>15</v>
      </c>
      <c r="M12" s="5">
        <f t="shared" si="3"/>
        <v>15</v>
      </c>
    </row>
    <row r="13" spans="1:13">
      <c r="A13" s="1" t="s">
        <v>50</v>
      </c>
      <c r="B13" s="28" t="s">
        <v>151</v>
      </c>
      <c r="C13" s="5">
        <v>1</v>
      </c>
      <c r="D13" s="5">
        <v>50</v>
      </c>
      <c r="E13" s="5">
        <f t="shared" si="0"/>
        <v>50</v>
      </c>
      <c r="F13" s="53" t="s">
        <v>109</v>
      </c>
      <c r="G13" s="5">
        <v>1</v>
      </c>
      <c r="H13" s="5">
        <v>50</v>
      </c>
      <c r="I13" s="5">
        <f t="shared" si="1"/>
        <v>50</v>
      </c>
      <c r="J13" s="5">
        <f t="shared" si="2"/>
        <v>100</v>
      </c>
      <c r="K13" s="5">
        <f t="shared" si="2"/>
        <v>100</v>
      </c>
      <c r="L13" s="5">
        <v>15</v>
      </c>
      <c r="M13" s="5">
        <f t="shared" si="3"/>
        <v>15</v>
      </c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9">
    <mergeCell ref="A4:A6"/>
    <mergeCell ref="M5:M6"/>
    <mergeCell ref="K5:K6"/>
    <mergeCell ref="L5:L6"/>
    <mergeCell ref="J5:J6"/>
    <mergeCell ref="F5:H5"/>
    <mergeCell ref="I5:I6"/>
    <mergeCell ref="B5:D5"/>
    <mergeCell ref="E5:E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fitToHeight="0" orientation="landscape" r:id="rId1"/>
  <headerFooter alignWithMargins="0"/>
  <legacyDrawing r:id="rId2"/>
  <oleObjects>
    <oleObject progId="Equation.3" shapeId="4098" r:id="rId3"/>
    <oleObject progId="Equation.3" shapeId="4100" r:id="rId4"/>
    <oleObject progId="Equation.3" shapeId="4104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4:AG24"/>
  <sheetViews>
    <sheetView topLeftCell="A4" zoomScaleNormal="75" zoomScaleSheetLayoutView="100" workbookViewId="0">
      <pane xSplit="1" ySplit="4" topLeftCell="T8" activePane="bottomRight" state="frozen"/>
      <selection activeCell="A4" sqref="A4"/>
      <selection pane="topRight" activeCell="B4" sqref="B4"/>
      <selection pane="bottomLeft" activeCell="A8" sqref="A8"/>
      <selection pane="bottomRight" activeCell="J11" sqref="J11"/>
    </sheetView>
  </sheetViews>
  <sheetFormatPr defaultRowHeight="12.75"/>
  <cols>
    <col min="1" max="1" width="24.85546875" bestFit="1" customWidth="1"/>
    <col min="2" max="2" width="25.140625" customWidth="1"/>
    <col min="3" max="3" width="13.7109375" customWidth="1"/>
    <col min="4" max="4" width="7.5703125" customWidth="1"/>
    <col min="5" max="5" width="8.5703125" customWidth="1"/>
    <col min="6" max="6" width="20.140625" customWidth="1"/>
    <col min="7" max="7" width="15.85546875" customWidth="1"/>
    <col min="8" max="8" width="14.28515625" customWidth="1"/>
    <col min="9" max="9" width="16.140625" customWidth="1"/>
    <col min="10" max="10" width="8.140625" customWidth="1"/>
    <col min="11" max="11" width="8.42578125" customWidth="1"/>
    <col min="12" max="12" width="16.140625" customWidth="1"/>
    <col min="13" max="13" width="14.5703125" customWidth="1"/>
    <col min="14" max="14" width="8.42578125" customWidth="1"/>
    <col min="15" max="15" width="27" customWidth="1"/>
    <col min="16" max="17" width="8" customWidth="1"/>
    <col min="18" max="18" width="16.42578125" customWidth="1"/>
    <col min="19" max="19" width="14.85546875" customWidth="1"/>
    <col min="20" max="21" width="8" customWidth="1"/>
    <col min="22" max="22" width="24.28515625" customWidth="1"/>
    <col min="23" max="23" width="27.7109375" customWidth="1"/>
    <col min="24" max="24" width="11.28515625" customWidth="1"/>
    <col min="25" max="25" width="8.28515625" customWidth="1"/>
    <col min="26" max="26" width="13.140625" customWidth="1"/>
    <col min="27" max="27" width="29.5703125" customWidth="1"/>
    <col min="28" max="28" width="8" customWidth="1"/>
    <col min="29" max="29" width="8.140625" customWidth="1"/>
    <col min="30" max="30" width="12.28515625" customWidth="1"/>
    <col min="31" max="31" width="9.7109375" customWidth="1"/>
    <col min="32" max="32" width="6.7109375" customWidth="1"/>
    <col min="33" max="33" width="9.28515625" customWidth="1"/>
  </cols>
  <sheetData>
    <row r="4" spans="1:33">
      <c r="A4" s="138" t="s">
        <v>46</v>
      </c>
      <c r="B4" s="107" t="s">
        <v>58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D4" s="42"/>
      <c r="AE4" s="42"/>
      <c r="AF4" s="42"/>
      <c r="AG4" s="42"/>
    </row>
    <row r="5" spans="1:33" ht="48.75" customHeight="1">
      <c r="A5" s="138"/>
      <c r="B5" s="107" t="s">
        <v>152</v>
      </c>
      <c r="C5" s="108"/>
      <c r="D5" s="109"/>
      <c r="E5" s="95" t="s">
        <v>59</v>
      </c>
      <c r="F5" s="144" t="s">
        <v>155</v>
      </c>
      <c r="G5" s="145"/>
      <c r="H5" s="145"/>
      <c r="I5" s="145"/>
      <c r="J5" s="146"/>
      <c r="K5" s="95" t="s">
        <v>59</v>
      </c>
      <c r="L5" s="144" t="s">
        <v>173</v>
      </c>
      <c r="M5" s="145"/>
      <c r="N5" s="145"/>
      <c r="O5" s="145"/>
      <c r="P5" s="146"/>
      <c r="Q5" s="95" t="s">
        <v>59</v>
      </c>
      <c r="R5" s="144" t="s">
        <v>129</v>
      </c>
      <c r="S5" s="145"/>
      <c r="T5" s="145"/>
      <c r="U5" s="95" t="s">
        <v>59</v>
      </c>
      <c r="V5" s="107" t="s">
        <v>132</v>
      </c>
      <c r="W5" s="108"/>
      <c r="X5" s="108"/>
      <c r="Y5" s="95" t="s">
        <v>59</v>
      </c>
      <c r="Z5" s="107" t="s">
        <v>176</v>
      </c>
      <c r="AA5" s="108"/>
      <c r="AB5" s="109"/>
      <c r="AC5" s="95" t="s">
        <v>59</v>
      </c>
      <c r="AD5" s="86" t="s">
        <v>61</v>
      </c>
      <c r="AE5" s="89" t="s">
        <v>60</v>
      </c>
      <c r="AF5" s="110" t="s">
        <v>91</v>
      </c>
      <c r="AG5" s="113" t="s">
        <v>54</v>
      </c>
    </row>
    <row r="6" spans="1:33" ht="266.25" customHeight="1">
      <c r="A6" s="138"/>
      <c r="B6" s="23" t="s">
        <v>153</v>
      </c>
      <c r="C6" s="27" t="s">
        <v>154</v>
      </c>
      <c r="D6" s="26" t="s">
        <v>47</v>
      </c>
      <c r="E6" s="94"/>
      <c r="F6" s="23" t="s">
        <v>157</v>
      </c>
      <c r="G6" s="23" t="s">
        <v>156</v>
      </c>
      <c r="H6" s="23" t="s">
        <v>174</v>
      </c>
      <c r="I6" s="27" t="s">
        <v>12</v>
      </c>
      <c r="J6" s="26" t="s">
        <v>47</v>
      </c>
      <c r="K6" s="94"/>
      <c r="L6" s="36" t="s">
        <v>158</v>
      </c>
      <c r="M6" s="36" t="s">
        <v>127</v>
      </c>
      <c r="N6" s="36" t="s">
        <v>128</v>
      </c>
      <c r="O6" s="36" t="s">
        <v>175</v>
      </c>
      <c r="P6" s="26" t="s">
        <v>47</v>
      </c>
      <c r="Q6" s="94"/>
      <c r="R6" s="36" t="s">
        <v>130</v>
      </c>
      <c r="S6" s="36" t="s">
        <v>131</v>
      </c>
      <c r="T6" s="26" t="s">
        <v>47</v>
      </c>
      <c r="U6" s="94"/>
      <c r="V6" s="23" t="s">
        <v>70</v>
      </c>
      <c r="W6" s="27" t="s">
        <v>71</v>
      </c>
      <c r="X6" s="26" t="s">
        <v>47</v>
      </c>
      <c r="Y6" s="94"/>
      <c r="Z6" s="23" t="s">
        <v>72</v>
      </c>
      <c r="AA6" s="27" t="s">
        <v>73</v>
      </c>
      <c r="AB6" s="26" t="s">
        <v>47</v>
      </c>
      <c r="AC6" s="94"/>
      <c r="AD6" s="88"/>
      <c r="AE6" s="91"/>
      <c r="AF6" s="112"/>
      <c r="AG6" s="115"/>
    </row>
    <row r="7" spans="1:3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  <c r="W7" s="28">
        <v>23</v>
      </c>
      <c r="X7" s="28">
        <v>24</v>
      </c>
      <c r="Y7" s="28">
        <v>25</v>
      </c>
      <c r="Z7" s="28">
        <v>26</v>
      </c>
      <c r="AA7" s="28">
        <v>27</v>
      </c>
      <c r="AB7" s="28">
        <v>28</v>
      </c>
      <c r="AC7" s="28">
        <v>29</v>
      </c>
      <c r="AD7" s="28">
        <v>30</v>
      </c>
      <c r="AE7" s="28">
        <v>31</v>
      </c>
      <c r="AF7" s="28">
        <v>32</v>
      </c>
      <c r="AG7" s="28">
        <v>33</v>
      </c>
    </row>
    <row r="8" spans="1:33">
      <c r="A8" s="1" t="s">
        <v>48</v>
      </c>
      <c r="B8" s="7" t="s">
        <v>111</v>
      </c>
      <c r="C8" s="4">
        <v>1</v>
      </c>
      <c r="D8" s="5">
        <v>10</v>
      </c>
      <c r="E8" s="5">
        <f t="shared" ref="E8:E13" si="0">C8*D8</f>
        <v>10</v>
      </c>
      <c r="F8" s="77">
        <v>0</v>
      </c>
      <c r="G8" s="77">
        <v>6</v>
      </c>
      <c r="H8" s="7">
        <v>0</v>
      </c>
      <c r="I8" s="4">
        <v>0</v>
      </c>
      <c r="J8" s="5">
        <v>15</v>
      </c>
      <c r="K8" s="5">
        <f t="shared" ref="K8:K13" si="1">I8*J8</f>
        <v>0</v>
      </c>
      <c r="L8" s="67">
        <v>31</v>
      </c>
      <c r="M8" s="67">
        <v>2811</v>
      </c>
      <c r="N8" s="5">
        <f t="shared" ref="N8:N13" si="2">100*L8/M8</f>
        <v>1.1028103877623621</v>
      </c>
      <c r="O8" s="5">
        <v>0.5</v>
      </c>
      <c r="P8" s="5">
        <v>15</v>
      </c>
      <c r="Q8" s="5">
        <f t="shared" ref="Q8:Q13" si="3">O8*P8</f>
        <v>7.5</v>
      </c>
      <c r="R8" s="5">
        <v>0</v>
      </c>
      <c r="S8" s="5">
        <v>1</v>
      </c>
      <c r="T8" s="5">
        <v>15</v>
      </c>
      <c r="U8" s="5">
        <f t="shared" ref="U8:U13" si="4">S8*T8</f>
        <v>15</v>
      </c>
      <c r="V8" s="7" t="s">
        <v>85</v>
      </c>
      <c r="W8" s="4">
        <v>1</v>
      </c>
      <c r="X8" s="5">
        <v>10</v>
      </c>
      <c r="Y8" s="5">
        <f t="shared" ref="Y8:Y13" si="5">W8*X8</f>
        <v>10</v>
      </c>
      <c r="Z8" s="50" t="s">
        <v>85</v>
      </c>
      <c r="AA8" s="51">
        <v>1</v>
      </c>
      <c r="AB8" s="5">
        <v>20</v>
      </c>
      <c r="AC8" s="5">
        <f t="shared" ref="AC8:AC13" si="6">AA8*AB8</f>
        <v>20</v>
      </c>
      <c r="AD8" s="5">
        <f t="shared" ref="AD8:AE13" si="7">D8+J8+P8+T8+X8+AB8</f>
        <v>85</v>
      </c>
      <c r="AE8" s="5">
        <f t="shared" si="7"/>
        <v>62.5</v>
      </c>
      <c r="AF8" s="5">
        <v>15</v>
      </c>
      <c r="AG8" s="5">
        <f t="shared" ref="AG8:AG13" si="8">(AE8*AF8)/100</f>
        <v>9.375</v>
      </c>
    </row>
    <row r="9" spans="1:33">
      <c r="A9" s="1" t="s">
        <v>139</v>
      </c>
      <c r="B9" s="7" t="s">
        <v>111</v>
      </c>
      <c r="C9" s="4">
        <v>1</v>
      </c>
      <c r="D9" s="5">
        <v>12.5</v>
      </c>
      <c r="E9" s="5">
        <f t="shared" si="0"/>
        <v>12.5</v>
      </c>
      <c r="F9" s="77">
        <v>0</v>
      </c>
      <c r="G9" s="77">
        <v>0</v>
      </c>
      <c r="H9" s="7">
        <v>0</v>
      </c>
      <c r="I9" s="4">
        <v>1</v>
      </c>
      <c r="J9" s="5">
        <v>18.75</v>
      </c>
      <c r="K9" s="5">
        <f t="shared" si="1"/>
        <v>18.75</v>
      </c>
      <c r="L9" s="67">
        <v>0</v>
      </c>
      <c r="M9" s="67">
        <v>216</v>
      </c>
      <c r="N9" s="5">
        <f t="shared" si="2"/>
        <v>0</v>
      </c>
      <c r="O9" s="5">
        <v>1</v>
      </c>
      <c r="P9" s="5">
        <v>18.75</v>
      </c>
      <c r="Q9" s="5">
        <f t="shared" si="3"/>
        <v>18.75</v>
      </c>
      <c r="R9" s="5">
        <v>0</v>
      </c>
      <c r="S9" s="5">
        <v>1</v>
      </c>
      <c r="T9" s="5">
        <v>18.75</v>
      </c>
      <c r="U9" s="5">
        <f t="shared" si="4"/>
        <v>18.75</v>
      </c>
      <c r="V9" s="7" t="s">
        <v>85</v>
      </c>
      <c r="W9" s="4">
        <v>1</v>
      </c>
      <c r="X9" s="5">
        <v>12.5</v>
      </c>
      <c r="Y9" s="5">
        <f t="shared" si="5"/>
        <v>12.5</v>
      </c>
      <c r="Z9" s="51"/>
      <c r="AA9" s="51"/>
      <c r="AB9" s="5"/>
      <c r="AC9" s="5"/>
      <c r="AD9" s="5">
        <f t="shared" si="7"/>
        <v>81.25</v>
      </c>
      <c r="AE9" s="5">
        <f t="shared" si="7"/>
        <v>81.25</v>
      </c>
      <c r="AF9" s="5">
        <v>15</v>
      </c>
      <c r="AG9" s="5">
        <f t="shared" si="8"/>
        <v>12.1875</v>
      </c>
    </row>
    <row r="10" spans="1:33">
      <c r="A10" s="1" t="s">
        <v>51</v>
      </c>
      <c r="B10" s="7" t="s">
        <v>111</v>
      </c>
      <c r="C10" s="4">
        <v>1</v>
      </c>
      <c r="D10" s="5">
        <v>12.5</v>
      </c>
      <c r="E10" s="5">
        <f t="shared" si="0"/>
        <v>12.5</v>
      </c>
      <c r="F10" s="77">
        <v>0</v>
      </c>
      <c r="G10" s="77">
        <v>0</v>
      </c>
      <c r="H10" s="7">
        <v>0</v>
      </c>
      <c r="I10" s="4">
        <v>1</v>
      </c>
      <c r="J10" s="5">
        <v>18.75</v>
      </c>
      <c r="K10" s="5">
        <f t="shared" si="1"/>
        <v>18.75</v>
      </c>
      <c r="L10" s="67">
        <v>2</v>
      </c>
      <c r="M10" s="67">
        <v>333</v>
      </c>
      <c r="N10" s="5">
        <f t="shared" si="2"/>
        <v>0.60060060060060061</v>
      </c>
      <c r="O10" s="5">
        <v>0.5</v>
      </c>
      <c r="P10" s="5">
        <v>18.75</v>
      </c>
      <c r="Q10" s="5">
        <f t="shared" si="3"/>
        <v>9.375</v>
      </c>
      <c r="R10" s="5">
        <v>0</v>
      </c>
      <c r="S10" s="5">
        <v>1</v>
      </c>
      <c r="T10" s="5">
        <v>18.75</v>
      </c>
      <c r="U10" s="5">
        <f t="shared" si="4"/>
        <v>18.75</v>
      </c>
      <c r="V10" s="7" t="s">
        <v>85</v>
      </c>
      <c r="W10" s="4">
        <v>1</v>
      </c>
      <c r="X10" s="5">
        <v>12.5</v>
      </c>
      <c r="Y10" s="5">
        <f t="shared" si="5"/>
        <v>12.5</v>
      </c>
      <c r="Z10" s="50"/>
      <c r="AA10" s="51"/>
      <c r="AB10" s="5"/>
      <c r="AC10" s="5"/>
      <c r="AD10" s="5">
        <f t="shared" si="7"/>
        <v>81.25</v>
      </c>
      <c r="AE10" s="5">
        <f t="shared" si="7"/>
        <v>71.875</v>
      </c>
      <c r="AF10" s="5">
        <v>15</v>
      </c>
      <c r="AG10" s="5">
        <f t="shared" si="8"/>
        <v>10.78125</v>
      </c>
    </row>
    <row r="11" spans="1:33">
      <c r="A11" s="1" t="s">
        <v>52</v>
      </c>
      <c r="B11" s="7" t="s">
        <v>111</v>
      </c>
      <c r="C11" s="4">
        <v>1</v>
      </c>
      <c r="D11" s="5">
        <v>10</v>
      </c>
      <c r="E11" s="5">
        <f t="shared" si="0"/>
        <v>10</v>
      </c>
      <c r="F11" s="67">
        <v>0</v>
      </c>
      <c r="G11" s="67">
        <v>20</v>
      </c>
      <c r="H11" s="7">
        <f>100*(F11-G11)*F11</f>
        <v>0</v>
      </c>
      <c r="I11" s="16">
        <v>0</v>
      </c>
      <c r="J11" s="5">
        <v>15</v>
      </c>
      <c r="K11" s="5">
        <f t="shared" si="1"/>
        <v>0</v>
      </c>
      <c r="L11" s="67">
        <v>17</v>
      </c>
      <c r="M11" s="67">
        <v>540</v>
      </c>
      <c r="N11" s="5">
        <f t="shared" si="2"/>
        <v>3.1481481481481484</v>
      </c>
      <c r="O11" s="5">
        <v>0.2</v>
      </c>
      <c r="P11" s="5">
        <v>15</v>
      </c>
      <c r="Q11" s="5">
        <f t="shared" si="3"/>
        <v>3</v>
      </c>
      <c r="R11" s="5">
        <v>0</v>
      </c>
      <c r="S11" s="5">
        <v>1</v>
      </c>
      <c r="T11" s="5">
        <v>15</v>
      </c>
      <c r="U11" s="5">
        <f t="shared" si="4"/>
        <v>15</v>
      </c>
      <c r="V11" s="7" t="s">
        <v>85</v>
      </c>
      <c r="W11" s="4">
        <v>1</v>
      </c>
      <c r="X11" s="5">
        <v>10</v>
      </c>
      <c r="Y11" s="5">
        <f t="shared" si="5"/>
        <v>10</v>
      </c>
      <c r="Z11" s="50" t="s">
        <v>85</v>
      </c>
      <c r="AA11" s="51">
        <v>1</v>
      </c>
      <c r="AB11" s="5">
        <v>20</v>
      </c>
      <c r="AC11" s="5">
        <f t="shared" si="6"/>
        <v>20</v>
      </c>
      <c r="AD11" s="5">
        <f t="shared" si="7"/>
        <v>85</v>
      </c>
      <c r="AE11" s="5">
        <f t="shared" si="7"/>
        <v>58</v>
      </c>
      <c r="AF11" s="5">
        <v>15</v>
      </c>
      <c r="AG11" s="5">
        <f t="shared" si="8"/>
        <v>8.6999999999999993</v>
      </c>
    </row>
    <row r="12" spans="1:33">
      <c r="A12" s="1" t="s">
        <v>49</v>
      </c>
      <c r="B12" s="7" t="s">
        <v>111</v>
      </c>
      <c r="C12" s="4">
        <v>1</v>
      </c>
      <c r="D12" s="5">
        <v>10</v>
      </c>
      <c r="E12" s="5">
        <f t="shared" si="0"/>
        <v>10</v>
      </c>
      <c r="F12" s="77">
        <v>0</v>
      </c>
      <c r="G12" s="77">
        <v>0</v>
      </c>
      <c r="H12" s="7">
        <v>0</v>
      </c>
      <c r="I12" s="4">
        <v>1</v>
      </c>
      <c r="J12" s="5">
        <v>15</v>
      </c>
      <c r="K12" s="5">
        <f t="shared" si="1"/>
        <v>15</v>
      </c>
      <c r="L12" s="67">
        <v>69</v>
      </c>
      <c r="M12" s="67">
        <v>3979</v>
      </c>
      <c r="N12" s="5">
        <f t="shared" si="2"/>
        <v>1.7341040462427746</v>
      </c>
      <c r="O12" s="5">
        <v>0.5</v>
      </c>
      <c r="P12" s="5">
        <v>15</v>
      </c>
      <c r="Q12" s="5">
        <f t="shared" si="3"/>
        <v>7.5</v>
      </c>
      <c r="R12" s="5">
        <v>0</v>
      </c>
      <c r="S12" s="5">
        <v>1</v>
      </c>
      <c r="T12" s="5">
        <v>15</v>
      </c>
      <c r="U12" s="5">
        <f t="shared" si="4"/>
        <v>15</v>
      </c>
      <c r="V12" s="7" t="s">
        <v>85</v>
      </c>
      <c r="W12" s="4">
        <v>1</v>
      </c>
      <c r="X12" s="5">
        <v>10</v>
      </c>
      <c r="Y12" s="5">
        <f t="shared" si="5"/>
        <v>10</v>
      </c>
      <c r="Z12" s="50" t="s">
        <v>85</v>
      </c>
      <c r="AA12" s="51">
        <v>1</v>
      </c>
      <c r="AB12" s="5">
        <v>20</v>
      </c>
      <c r="AC12" s="5">
        <f t="shared" si="6"/>
        <v>20</v>
      </c>
      <c r="AD12" s="5">
        <f t="shared" si="7"/>
        <v>85</v>
      </c>
      <c r="AE12" s="5">
        <f t="shared" si="7"/>
        <v>77.5</v>
      </c>
      <c r="AF12" s="5">
        <v>15</v>
      </c>
      <c r="AG12" s="5">
        <f t="shared" si="8"/>
        <v>11.625</v>
      </c>
    </row>
    <row r="13" spans="1:33">
      <c r="A13" s="1" t="s">
        <v>50</v>
      </c>
      <c r="B13" s="7" t="s">
        <v>111</v>
      </c>
      <c r="C13" s="4">
        <v>1</v>
      </c>
      <c r="D13" s="5">
        <v>10</v>
      </c>
      <c r="E13" s="5">
        <f t="shared" si="0"/>
        <v>10</v>
      </c>
      <c r="F13" s="77">
        <v>0</v>
      </c>
      <c r="G13" s="77">
        <v>0</v>
      </c>
      <c r="H13" s="7">
        <v>0</v>
      </c>
      <c r="I13" s="4">
        <v>1</v>
      </c>
      <c r="J13" s="5">
        <v>15</v>
      </c>
      <c r="K13" s="5">
        <f t="shared" si="1"/>
        <v>15</v>
      </c>
      <c r="L13" s="67">
        <v>6</v>
      </c>
      <c r="M13" s="67">
        <v>2199</v>
      </c>
      <c r="N13" s="5">
        <f t="shared" si="2"/>
        <v>0.27285129604365621</v>
      </c>
      <c r="O13" s="5">
        <v>0.8</v>
      </c>
      <c r="P13" s="5">
        <v>15</v>
      </c>
      <c r="Q13" s="5">
        <f t="shared" si="3"/>
        <v>12</v>
      </c>
      <c r="R13" s="5">
        <v>0</v>
      </c>
      <c r="S13" s="5">
        <v>1</v>
      </c>
      <c r="T13" s="5">
        <v>15</v>
      </c>
      <c r="U13" s="5">
        <f t="shared" si="4"/>
        <v>15</v>
      </c>
      <c r="V13" s="7" t="s">
        <v>85</v>
      </c>
      <c r="W13" s="4">
        <v>1</v>
      </c>
      <c r="X13" s="5">
        <v>10</v>
      </c>
      <c r="Y13" s="5">
        <f t="shared" si="5"/>
        <v>10</v>
      </c>
      <c r="Z13" s="50" t="s">
        <v>85</v>
      </c>
      <c r="AA13" s="51">
        <v>1</v>
      </c>
      <c r="AB13" s="5">
        <v>20</v>
      </c>
      <c r="AC13" s="5">
        <f t="shared" si="6"/>
        <v>20</v>
      </c>
      <c r="AD13" s="5">
        <f t="shared" si="7"/>
        <v>85</v>
      </c>
      <c r="AE13" s="5">
        <f t="shared" si="7"/>
        <v>82</v>
      </c>
      <c r="AF13" s="5">
        <v>15</v>
      </c>
      <c r="AG13" s="5">
        <f t="shared" si="8"/>
        <v>12.3</v>
      </c>
    </row>
    <row r="14" spans="1:3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mergeCells count="18">
    <mergeCell ref="AG5:AG6"/>
    <mergeCell ref="Z5:AB5"/>
    <mergeCell ref="K5:K6"/>
    <mergeCell ref="AC5:AC6"/>
    <mergeCell ref="AD5:AD6"/>
    <mergeCell ref="AE5:AE6"/>
    <mergeCell ref="AF5:AF6"/>
    <mergeCell ref="L5:P5"/>
    <mergeCell ref="F5:J5"/>
    <mergeCell ref="A4:A6"/>
    <mergeCell ref="B5:D5"/>
    <mergeCell ref="B4:AC4"/>
    <mergeCell ref="V5:X5"/>
    <mergeCell ref="Y5:Y6"/>
    <mergeCell ref="E5:E6"/>
    <mergeCell ref="Q5:Q6"/>
    <mergeCell ref="R5:T5"/>
    <mergeCell ref="U5:U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98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view="pageBreakPreview" topLeftCell="A4" zoomScaleNormal="75" workbookViewId="0">
      <pane xSplit="1" ySplit="3" topLeftCell="J7" activePane="bottomRight" state="frozen"/>
      <selection activeCell="A4" sqref="A4"/>
      <selection pane="topRight" activeCell="B4" sqref="B4"/>
      <selection pane="bottomLeft" activeCell="A7" sqref="A7"/>
      <selection pane="bottomRight" activeCell="T8" sqref="T8"/>
    </sheetView>
  </sheetViews>
  <sheetFormatPr defaultRowHeight="12.75"/>
  <cols>
    <col min="1" max="1" width="24.85546875" bestFit="1" customWidth="1"/>
    <col min="2" max="2" width="15" customWidth="1"/>
    <col min="3" max="3" width="14" customWidth="1"/>
    <col min="4" max="4" width="11.42578125" customWidth="1"/>
    <col min="5" max="5" width="17.85546875" customWidth="1"/>
    <col min="6" max="6" width="6.7109375" customWidth="1"/>
    <col min="7" max="7" width="8.7109375" customWidth="1"/>
    <col min="8" max="8" width="14.42578125" customWidth="1"/>
    <col min="9" max="9" width="13.85546875" bestFit="1" customWidth="1"/>
    <col min="10" max="10" width="12" customWidth="1"/>
    <col min="11" max="11" width="17.7109375" customWidth="1"/>
    <col min="12" max="12" width="7.7109375" customWidth="1"/>
    <col min="13" max="13" width="8.42578125" customWidth="1"/>
    <col min="14" max="14" width="17.28515625" bestFit="1" customWidth="1"/>
    <col min="15" max="15" width="17.5703125" bestFit="1" customWidth="1"/>
    <col min="16" max="16" width="12" customWidth="1"/>
    <col min="17" max="17" width="17" customWidth="1"/>
    <col min="18" max="18" width="7.7109375" customWidth="1"/>
    <col min="19" max="19" width="8.28515625" customWidth="1"/>
    <col min="20" max="20" width="13.7109375" bestFit="1" customWidth="1"/>
    <col min="21" max="21" width="10.5703125" customWidth="1"/>
    <col min="22" max="22" width="11.42578125" bestFit="1" customWidth="1"/>
    <col min="23" max="23" width="14.42578125" customWidth="1"/>
    <col min="24" max="24" width="8" customWidth="1"/>
    <col min="25" max="25" width="8.42578125" customWidth="1"/>
    <col min="26" max="26" width="8.5703125" customWidth="1"/>
    <col min="27" max="27" width="10.42578125" customWidth="1"/>
    <col min="28" max="28" width="8.42578125" customWidth="1"/>
    <col min="29" max="29" width="8.7109375" customWidth="1"/>
  </cols>
  <sheetData>
    <row r="4" spans="1:29">
      <c r="A4" s="138" t="s">
        <v>46</v>
      </c>
      <c r="B4" s="107" t="s">
        <v>74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42"/>
      <c r="AA4" s="42"/>
      <c r="AB4" s="42"/>
      <c r="AC4" s="42"/>
    </row>
    <row r="5" spans="1:29" ht="27.75" customHeight="1">
      <c r="A5" s="138"/>
      <c r="B5" s="144" t="s">
        <v>75</v>
      </c>
      <c r="C5" s="145"/>
      <c r="D5" s="145"/>
      <c r="E5" s="145"/>
      <c r="F5" s="145"/>
      <c r="G5" s="116" t="s">
        <v>59</v>
      </c>
      <c r="H5" s="107" t="s">
        <v>122</v>
      </c>
      <c r="I5" s="108"/>
      <c r="J5" s="108"/>
      <c r="K5" s="108"/>
      <c r="L5" s="109"/>
      <c r="M5" s="95" t="s">
        <v>59</v>
      </c>
      <c r="N5" s="116" t="s">
        <v>101</v>
      </c>
      <c r="O5" s="116"/>
      <c r="P5" s="116"/>
      <c r="Q5" s="116"/>
      <c r="R5" s="116"/>
      <c r="S5" s="116" t="s">
        <v>59</v>
      </c>
      <c r="T5" s="147" t="s">
        <v>104</v>
      </c>
      <c r="U5" s="148"/>
      <c r="V5" s="148"/>
      <c r="W5" s="148"/>
      <c r="X5" s="149"/>
      <c r="Y5" s="96" t="s">
        <v>59</v>
      </c>
      <c r="Z5" s="86" t="s">
        <v>61</v>
      </c>
      <c r="AA5" s="89" t="s">
        <v>60</v>
      </c>
      <c r="AB5" s="110" t="s">
        <v>91</v>
      </c>
      <c r="AC5" s="113" t="s">
        <v>54</v>
      </c>
    </row>
    <row r="6" spans="1:29" ht="278.25" customHeight="1">
      <c r="A6" s="138"/>
      <c r="B6" s="23" t="s">
        <v>33</v>
      </c>
      <c r="C6" s="23" t="s">
        <v>34</v>
      </c>
      <c r="D6" s="23" t="s">
        <v>100</v>
      </c>
      <c r="E6" s="38" t="s">
        <v>121</v>
      </c>
      <c r="F6" s="47" t="s">
        <v>47</v>
      </c>
      <c r="G6" s="116"/>
      <c r="H6" s="36" t="s">
        <v>123</v>
      </c>
      <c r="I6" s="36" t="s">
        <v>124</v>
      </c>
      <c r="J6" s="36" t="s">
        <v>125</v>
      </c>
      <c r="K6" s="38" t="s">
        <v>136</v>
      </c>
      <c r="L6" s="49" t="s">
        <v>47</v>
      </c>
      <c r="M6" s="94"/>
      <c r="N6" s="48" t="s">
        <v>102</v>
      </c>
      <c r="O6" s="48" t="s">
        <v>103</v>
      </c>
      <c r="P6" s="23" t="s">
        <v>35</v>
      </c>
      <c r="Q6" s="27" t="s">
        <v>126</v>
      </c>
      <c r="R6" s="26" t="s">
        <v>47</v>
      </c>
      <c r="S6" s="116"/>
      <c r="T6" s="23" t="s">
        <v>36</v>
      </c>
      <c r="U6" s="23" t="s">
        <v>37</v>
      </c>
      <c r="V6" s="23" t="s">
        <v>38</v>
      </c>
      <c r="W6" s="38" t="s">
        <v>105</v>
      </c>
      <c r="X6" s="26" t="s">
        <v>47</v>
      </c>
      <c r="Y6" s="94"/>
      <c r="Z6" s="88"/>
      <c r="AA6" s="91"/>
      <c r="AB6" s="112"/>
      <c r="AC6" s="115"/>
    </row>
    <row r="7" spans="1:29">
      <c r="A7" s="28">
        <v>1</v>
      </c>
      <c r="B7" s="39">
        <v>2</v>
      </c>
      <c r="C7" s="39">
        <v>3</v>
      </c>
      <c r="D7" s="28">
        <v>4</v>
      </c>
      <c r="E7" s="28">
        <v>5</v>
      </c>
      <c r="F7" s="39">
        <v>6</v>
      </c>
      <c r="G7" s="39">
        <v>7</v>
      </c>
      <c r="H7" s="28">
        <v>8</v>
      </c>
      <c r="I7" s="28">
        <v>9</v>
      </c>
      <c r="J7" s="39">
        <v>10</v>
      </c>
      <c r="K7" s="39">
        <v>11</v>
      </c>
      <c r="L7" s="28">
        <v>12</v>
      </c>
      <c r="M7" s="28">
        <v>13</v>
      </c>
      <c r="N7" s="39">
        <v>14</v>
      </c>
      <c r="O7" s="39">
        <v>15</v>
      </c>
      <c r="P7" s="28">
        <v>16</v>
      </c>
      <c r="Q7" s="28">
        <v>17</v>
      </c>
      <c r="R7" s="39">
        <v>18</v>
      </c>
      <c r="S7" s="39">
        <v>19</v>
      </c>
      <c r="T7" s="28">
        <v>20</v>
      </c>
      <c r="U7" s="28">
        <v>21</v>
      </c>
      <c r="V7" s="39">
        <v>22</v>
      </c>
      <c r="W7" s="39">
        <v>23</v>
      </c>
      <c r="X7" s="28">
        <v>24</v>
      </c>
      <c r="Y7" s="28">
        <v>25</v>
      </c>
      <c r="Z7" s="39">
        <v>26</v>
      </c>
      <c r="AA7" s="39">
        <v>27</v>
      </c>
      <c r="AB7" s="28">
        <v>28</v>
      </c>
      <c r="AC7" s="28">
        <v>29</v>
      </c>
    </row>
    <row r="8" spans="1:29">
      <c r="A8" s="1" t="s">
        <v>48</v>
      </c>
      <c r="B8" s="10">
        <v>0</v>
      </c>
      <c r="C8" s="1">
        <v>0</v>
      </c>
      <c r="D8" s="7" t="e">
        <f t="shared" ref="D8:D13" si="0">100*(B8/C8)</f>
        <v>#DIV/0!</v>
      </c>
      <c r="E8" s="4">
        <v>1</v>
      </c>
      <c r="F8" s="5">
        <v>33.299999999999997</v>
      </c>
      <c r="G8" s="5">
        <f t="shared" ref="G8:G13" si="1">E8*F8</f>
        <v>33.299999999999997</v>
      </c>
      <c r="H8" s="5">
        <v>33584.300000000003</v>
      </c>
      <c r="I8" s="5">
        <v>33584.300000000003</v>
      </c>
      <c r="J8" s="7">
        <f t="shared" ref="J8:J13" si="2">100*(H8/I8)</f>
        <v>100</v>
      </c>
      <c r="K8" s="4"/>
      <c r="L8" s="5">
        <v>33.299999999999997</v>
      </c>
      <c r="M8" s="5">
        <f t="shared" ref="M8:M13" si="3">K8*L8</f>
        <v>0</v>
      </c>
      <c r="N8" s="5">
        <v>0</v>
      </c>
      <c r="O8" s="5">
        <v>0</v>
      </c>
      <c r="P8" s="7" t="e">
        <f t="shared" ref="P8:P13" si="4">100*(N8/O8)</f>
        <v>#DIV/0!</v>
      </c>
      <c r="Q8" s="4"/>
      <c r="R8" s="5">
        <v>0</v>
      </c>
      <c r="S8" s="5">
        <f t="shared" ref="S8:S13" si="5">Q8*R8</f>
        <v>0</v>
      </c>
      <c r="T8" s="5">
        <v>0</v>
      </c>
      <c r="U8" s="66"/>
      <c r="V8" s="7" t="e">
        <f t="shared" ref="V8:V13" si="6">100*(T8/U8)</f>
        <v>#DIV/0!</v>
      </c>
      <c r="W8" s="4"/>
      <c r="X8" s="5">
        <v>33.4</v>
      </c>
      <c r="Y8" s="5">
        <f t="shared" ref="Y8:Y13" si="7">W8*X8</f>
        <v>0</v>
      </c>
      <c r="Z8" s="5">
        <f t="shared" ref="Z8:Z13" si="8">X8+R8+L8+F8</f>
        <v>99.999999999999986</v>
      </c>
      <c r="AA8" s="5">
        <f t="shared" ref="AA8:AA13" si="9">Y8+S8++M8+G8</f>
        <v>33.299999999999997</v>
      </c>
      <c r="AB8" s="5">
        <v>7</v>
      </c>
      <c r="AC8" s="5">
        <f t="shared" ref="AC8:AC13" si="10">(AA8*AB8)/100</f>
        <v>2.3309999999999995</v>
      </c>
    </row>
    <row r="9" spans="1:29">
      <c r="A9" s="1" t="s">
        <v>139</v>
      </c>
      <c r="B9" s="10">
        <v>0</v>
      </c>
      <c r="C9" s="1">
        <v>0</v>
      </c>
      <c r="D9" s="7" t="e">
        <f t="shared" si="0"/>
        <v>#DIV/0!</v>
      </c>
      <c r="E9" s="4">
        <v>1</v>
      </c>
      <c r="F9" s="5">
        <v>33.299999999999997</v>
      </c>
      <c r="G9" s="5">
        <f t="shared" si="1"/>
        <v>33.299999999999997</v>
      </c>
      <c r="H9" s="5">
        <v>0</v>
      </c>
      <c r="I9" s="5">
        <v>0</v>
      </c>
      <c r="J9" s="7" t="e">
        <f t="shared" si="2"/>
        <v>#DIV/0!</v>
      </c>
      <c r="K9" s="4"/>
      <c r="L9" s="5">
        <v>33.299999999999997</v>
      </c>
      <c r="M9" s="5">
        <f t="shared" si="3"/>
        <v>0</v>
      </c>
      <c r="N9" s="5">
        <v>0</v>
      </c>
      <c r="O9" s="5">
        <v>0</v>
      </c>
      <c r="P9" s="7" t="e">
        <f t="shared" si="4"/>
        <v>#DIV/0!</v>
      </c>
      <c r="Q9" s="4"/>
      <c r="R9" s="5">
        <v>0</v>
      </c>
      <c r="S9" s="5">
        <f t="shared" si="5"/>
        <v>0</v>
      </c>
      <c r="T9" s="5">
        <v>0</v>
      </c>
      <c r="U9" s="66"/>
      <c r="V9" s="7" t="e">
        <f t="shared" si="6"/>
        <v>#DIV/0!</v>
      </c>
      <c r="W9" s="4"/>
      <c r="X9" s="5">
        <v>33.4</v>
      </c>
      <c r="Y9" s="5">
        <f t="shared" si="7"/>
        <v>0</v>
      </c>
      <c r="Z9" s="5">
        <f t="shared" si="8"/>
        <v>99.999999999999986</v>
      </c>
      <c r="AA9" s="5">
        <f t="shared" si="9"/>
        <v>33.299999999999997</v>
      </c>
      <c r="AB9" s="5">
        <v>7</v>
      </c>
      <c r="AC9" s="5">
        <f t="shared" si="10"/>
        <v>2.3309999999999995</v>
      </c>
    </row>
    <row r="10" spans="1:29">
      <c r="A10" s="1" t="s">
        <v>51</v>
      </c>
      <c r="B10" s="10">
        <v>0</v>
      </c>
      <c r="C10" s="1">
        <v>0</v>
      </c>
      <c r="D10" s="7" t="e">
        <f t="shared" si="0"/>
        <v>#DIV/0!</v>
      </c>
      <c r="E10" s="4">
        <v>1</v>
      </c>
      <c r="F10" s="5">
        <v>33.299999999999997</v>
      </c>
      <c r="G10" s="5">
        <f t="shared" si="1"/>
        <v>33.299999999999997</v>
      </c>
      <c r="H10" s="5">
        <v>0</v>
      </c>
      <c r="I10" s="5">
        <v>0</v>
      </c>
      <c r="J10" s="7" t="e">
        <f t="shared" si="2"/>
        <v>#DIV/0!</v>
      </c>
      <c r="K10" s="4"/>
      <c r="L10" s="5">
        <v>33.299999999999997</v>
      </c>
      <c r="M10" s="5">
        <f t="shared" si="3"/>
        <v>0</v>
      </c>
      <c r="N10" s="5">
        <v>0</v>
      </c>
      <c r="O10" s="5">
        <v>0</v>
      </c>
      <c r="P10" s="7" t="e">
        <f t="shared" si="4"/>
        <v>#DIV/0!</v>
      </c>
      <c r="Q10" s="4"/>
      <c r="R10" s="5">
        <v>0</v>
      </c>
      <c r="S10" s="5">
        <f t="shared" si="5"/>
        <v>0</v>
      </c>
      <c r="T10" s="5">
        <v>0</v>
      </c>
      <c r="U10" s="66"/>
      <c r="V10" s="7" t="e">
        <f t="shared" si="6"/>
        <v>#DIV/0!</v>
      </c>
      <c r="W10" s="4"/>
      <c r="X10" s="5">
        <v>33.4</v>
      </c>
      <c r="Y10" s="5">
        <f t="shared" si="7"/>
        <v>0</v>
      </c>
      <c r="Z10" s="5">
        <f t="shared" si="8"/>
        <v>99.999999999999986</v>
      </c>
      <c r="AA10" s="5">
        <f t="shared" si="9"/>
        <v>33.299999999999997</v>
      </c>
      <c r="AB10" s="5">
        <v>7</v>
      </c>
      <c r="AC10" s="5">
        <f t="shared" si="10"/>
        <v>2.3309999999999995</v>
      </c>
    </row>
    <row r="11" spans="1:29">
      <c r="A11" s="1" t="s">
        <v>52</v>
      </c>
      <c r="B11" s="10">
        <v>0</v>
      </c>
      <c r="C11" s="1">
        <v>0</v>
      </c>
      <c r="D11" s="7" t="e">
        <f t="shared" si="0"/>
        <v>#DIV/0!</v>
      </c>
      <c r="E11" s="4">
        <v>1</v>
      </c>
      <c r="F11" s="5">
        <v>33.299999999999997</v>
      </c>
      <c r="G11" s="5">
        <f t="shared" si="1"/>
        <v>33.299999999999997</v>
      </c>
      <c r="H11" s="5">
        <v>0</v>
      </c>
      <c r="I11" s="5">
        <v>0</v>
      </c>
      <c r="J11" s="7" t="e">
        <f t="shared" si="2"/>
        <v>#DIV/0!</v>
      </c>
      <c r="K11" s="4"/>
      <c r="L11" s="5">
        <v>33.299999999999997</v>
      </c>
      <c r="M11" s="5">
        <f t="shared" si="3"/>
        <v>0</v>
      </c>
      <c r="N11" s="5">
        <v>0</v>
      </c>
      <c r="O11" s="5">
        <v>0</v>
      </c>
      <c r="P11" s="7" t="e">
        <f t="shared" si="4"/>
        <v>#DIV/0!</v>
      </c>
      <c r="Q11" s="4"/>
      <c r="R11" s="5">
        <v>0</v>
      </c>
      <c r="S11" s="5">
        <f t="shared" si="5"/>
        <v>0</v>
      </c>
      <c r="T11" s="5">
        <v>0</v>
      </c>
      <c r="U11" s="66"/>
      <c r="V11" s="7" t="e">
        <f t="shared" si="6"/>
        <v>#DIV/0!</v>
      </c>
      <c r="W11" s="4"/>
      <c r="X11" s="5">
        <v>33.4</v>
      </c>
      <c r="Y11" s="5">
        <f t="shared" si="7"/>
        <v>0</v>
      </c>
      <c r="Z11" s="5">
        <f t="shared" si="8"/>
        <v>99.999999999999986</v>
      </c>
      <c r="AA11" s="5">
        <f t="shared" si="9"/>
        <v>33.299999999999997</v>
      </c>
      <c r="AB11" s="5">
        <v>7</v>
      </c>
      <c r="AC11" s="5">
        <f t="shared" si="10"/>
        <v>2.3309999999999995</v>
      </c>
    </row>
    <row r="12" spans="1:29">
      <c r="A12" s="1" t="s">
        <v>49</v>
      </c>
      <c r="B12" s="10">
        <v>0</v>
      </c>
      <c r="C12" s="1">
        <v>0</v>
      </c>
      <c r="D12" s="7" t="e">
        <f t="shared" si="0"/>
        <v>#DIV/0!</v>
      </c>
      <c r="E12" s="4">
        <v>1</v>
      </c>
      <c r="F12" s="5">
        <v>33.299999999999997</v>
      </c>
      <c r="G12" s="5">
        <f t="shared" si="1"/>
        <v>33.299999999999997</v>
      </c>
      <c r="H12" s="5">
        <v>0</v>
      </c>
      <c r="I12" s="5">
        <v>0</v>
      </c>
      <c r="J12" s="7" t="e">
        <f t="shared" si="2"/>
        <v>#DIV/0!</v>
      </c>
      <c r="K12" s="4"/>
      <c r="L12" s="5">
        <v>33.299999999999997</v>
      </c>
      <c r="M12" s="5">
        <f t="shared" si="3"/>
        <v>0</v>
      </c>
      <c r="N12" s="5">
        <v>0</v>
      </c>
      <c r="O12" s="5">
        <v>0</v>
      </c>
      <c r="P12" s="7" t="e">
        <f t="shared" si="4"/>
        <v>#DIV/0!</v>
      </c>
      <c r="Q12" s="4"/>
      <c r="R12" s="5">
        <v>0</v>
      </c>
      <c r="S12" s="5">
        <f t="shared" si="5"/>
        <v>0</v>
      </c>
      <c r="T12" s="5">
        <v>0</v>
      </c>
      <c r="U12" s="66"/>
      <c r="V12" s="7" t="e">
        <f t="shared" si="6"/>
        <v>#DIV/0!</v>
      </c>
      <c r="W12" s="4"/>
      <c r="X12" s="5">
        <v>33.4</v>
      </c>
      <c r="Y12" s="5">
        <f t="shared" si="7"/>
        <v>0</v>
      </c>
      <c r="Z12" s="5">
        <f t="shared" si="8"/>
        <v>99.999999999999986</v>
      </c>
      <c r="AA12" s="5">
        <f t="shared" si="9"/>
        <v>33.299999999999997</v>
      </c>
      <c r="AB12" s="5">
        <v>7</v>
      </c>
      <c r="AC12" s="5">
        <f t="shared" si="10"/>
        <v>2.3309999999999995</v>
      </c>
    </row>
    <row r="13" spans="1:29">
      <c r="A13" s="1" t="s">
        <v>50</v>
      </c>
      <c r="B13" s="10">
        <v>0</v>
      </c>
      <c r="C13" s="1">
        <v>0</v>
      </c>
      <c r="D13" s="7" t="e">
        <f t="shared" si="0"/>
        <v>#DIV/0!</v>
      </c>
      <c r="E13" s="4">
        <v>1</v>
      </c>
      <c r="F13" s="5">
        <v>33.299999999999997</v>
      </c>
      <c r="G13" s="5">
        <f t="shared" si="1"/>
        <v>33.299999999999997</v>
      </c>
      <c r="H13" s="5">
        <v>0</v>
      </c>
      <c r="I13" s="5">
        <v>0</v>
      </c>
      <c r="J13" s="7" t="e">
        <f t="shared" si="2"/>
        <v>#DIV/0!</v>
      </c>
      <c r="K13" s="4"/>
      <c r="L13" s="5">
        <v>33.299999999999997</v>
      </c>
      <c r="M13" s="5">
        <f t="shared" si="3"/>
        <v>0</v>
      </c>
      <c r="N13" s="5">
        <v>0</v>
      </c>
      <c r="O13" s="5">
        <v>0</v>
      </c>
      <c r="P13" s="7" t="e">
        <f t="shared" si="4"/>
        <v>#DIV/0!</v>
      </c>
      <c r="Q13" s="4"/>
      <c r="R13" s="5">
        <v>0</v>
      </c>
      <c r="S13" s="5">
        <f t="shared" si="5"/>
        <v>0</v>
      </c>
      <c r="T13" s="5">
        <v>0</v>
      </c>
      <c r="U13" s="66"/>
      <c r="V13" s="7" t="e">
        <f t="shared" si="6"/>
        <v>#DIV/0!</v>
      </c>
      <c r="W13" s="4"/>
      <c r="X13" s="5">
        <v>33.4</v>
      </c>
      <c r="Y13" s="5">
        <f t="shared" si="7"/>
        <v>0</v>
      </c>
      <c r="Z13" s="5">
        <f t="shared" si="8"/>
        <v>99.999999999999986</v>
      </c>
      <c r="AA13" s="5">
        <f t="shared" si="9"/>
        <v>33.299999999999997</v>
      </c>
      <c r="AB13" s="5">
        <v>7</v>
      </c>
      <c r="AC13" s="5">
        <f t="shared" si="10"/>
        <v>2.3309999999999995</v>
      </c>
    </row>
    <row r="14" spans="1:29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mergeCells count="14">
    <mergeCell ref="AC5:AC6"/>
    <mergeCell ref="Y5:Y6"/>
    <mergeCell ref="Z5:Z6"/>
    <mergeCell ref="AA5:AA6"/>
    <mergeCell ref="AB5:AB6"/>
    <mergeCell ref="A4:A6"/>
    <mergeCell ref="B4:Y4"/>
    <mergeCell ref="T5:X5"/>
    <mergeCell ref="N5:R5"/>
    <mergeCell ref="S5:S6"/>
    <mergeCell ref="H5:L5"/>
    <mergeCell ref="M5:M6"/>
    <mergeCell ref="B5:F5"/>
    <mergeCell ref="G5:G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fitToHeight="0" orientation="landscape" r:id="rId1"/>
  <headerFooter alignWithMargins="0"/>
  <legacyDrawing r:id="rId2"/>
  <oleObjects>
    <oleObject progId="Equation.3" shapeId="614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topLeftCell="A4" zoomScaleNormal="75" workbookViewId="0">
      <pane xSplit="1" ySplit="3" topLeftCell="F7" activePane="bottomRight" state="frozen"/>
      <selection activeCell="A4" sqref="A4"/>
      <selection pane="topRight" activeCell="B4" sqref="B4"/>
      <selection pane="bottomLeft" activeCell="A7" sqref="A7"/>
      <selection pane="bottomRight" activeCell="Y7" sqref="Y7"/>
    </sheetView>
  </sheetViews>
  <sheetFormatPr defaultRowHeight="12.75"/>
  <cols>
    <col min="1" max="1" width="24.85546875" bestFit="1" customWidth="1"/>
    <col min="2" max="2" width="12.7109375" customWidth="1"/>
    <col min="3" max="3" width="19" customWidth="1"/>
    <col min="4" max="4" width="22.42578125" customWidth="1"/>
    <col min="5" max="5" width="10.5703125" customWidth="1"/>
    <col min="6" max="6" width="16.85546875" customWidth="1"/>
    <col min="7" max="7" width="17" customWidth="1"/>
    <col min="8" max="8" width="7.85546875" customWidth="1"/>
    <col min="9" max="9" width="6.42578125" customWidth="1"/>
    <col min="10" max="10" width="13.7109375" customWidth="1"/>
    <col min="11" max="11" width="12.7109375" customWidth="1"/>
    <col min="12" max="12" width="10.5703125" customWidth="1"/>
    <col min="13" max="13" width="9.28515625" customWidth="1"/>
    <col min="14" max="14" width="7.42578125" customWidth="1"/>
    <col min="15" max="15" width="8.5703125" customWidth="1"/>
    <col min="16" max="16" width="10.140625" customWidth="1"/>
    <col min="17" max="17" width="9.85546875" customWidth="1"/>
    <col min="18" max="18" width="8.28515625" customWidth="1"/>
    <col min="19" max="19" width="9" customWidth="1"/>
    <col min="20" max="20" width="7.7109375" customWidth="1"/>
    <col min="21" max="21" width="8.140625" customWidth="1"/>
    <col min="22" max="22" width="8.85546875" customWidth="1"/>
    <col min="23" max="23" width="8" customWidth="1"/>
    <col min="24" max="24" width="6.7109375" customWidth="1"/>
    <col min="25" max="25" width="7.85546875" customWidth="1"/>
  </cols>
  <sheetData>
    <row r="4" spans="1:25">
      <c r="A4" s="97" t="s">
        <v>46</v>
      </c>
      <c r="B4" s="150" t="s">
        <v>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1:25" ht="28.5" customHeight="1">
      <c r="A5" s="101"/>
      <c r="B5" s="107" t="s">
        <v>92</v>
      </c>
      <c r="C5" s="108"/>
      <c r="D5" s="108"/>
      <c r="E5" s="108"/>
      <c r="F5" s="108"/>
      <c r="G5" s="108"/>
      <c r="H5" s="108"/>
      <c r="I5" s="116" t="s">
        <v>59</v>
      </c>
      <c r="J5" s="116" t="s">
        <v>44</v>
      </c>
      <c r="K5" s="116"/>
      <c r="L5" s="116"/>
      <c r="M5" s="116"/>
      <c r="N5" s="116"/>
      <c r="O5" s="95" t="s">
        <v>59</v>
      </c>
      <c r="P5" s="144" t="s">
        <v>120</v>
      </c>
      <c r="Q5" s="145"/>
      <c r="R5" s="145"/>
      <c r="S5" s="145"/>
      <c r="T5" s="146"/>
      <c r="U5" s="95" t="s">
        <v>59</v>
      </c>
      <c r="V5" s="86" t="s">
        <v>61</v>
      </c>
      <c r="W5" s="89" t="s">
        <v>60</v>
      </c>
      <c r="X5" s="110" t="s">
        <v>91</v>
      </c>
      <c r="Y5" s="113" t="s">
        <v>54</v>
      </c>
    </row>
    <row r="6" spans="1:25" ht="258.75">
      <c r="A6" s="98"/>
      <c r="B6" s="23" t="s">
        <v>106</v>
      </c>
      <c r="C6" s="23" t="s">
        <v>13</v>
      </c>
      <c r="D6" s="23" t="s">
        <v>14</v>
      </c>
      <c r="E6" s="23" t="s">
        <v>39</v>
      </c>
      <c r="F6" s="44" t="s">
        <v>108</v>
      </c>
      <c r="G6" s="43" t="s">
        <v>15</v>
      </c>
      <c r="H6" s="47" t="s">
        <v>47</v>
      </c>
      <c r="I6" s="116"/>
      <c r="J6" s="23" t="s">
        <v>18</v>
      </c>
      <c r="K6" s="23" t="s">
        <v>159</v>
      </c>
      <c r="L6" s="45" t="s">
        <v>16</v>
      </c>
      <c r="M6" s="27" t="s">
        <v>17</v>
      </c>
      <c r="N6" s="26" t="s">
        <v>47</v>
      </c>
      <c r="O6" s="94"/>
      <c r="P6" s="23" t="s">
        <v>20</v>
      </c>
      <c r="Q6" s="23" t="s">
        <v>21</v>
      </c>
      <c r="R6" s="45" t="s">
        <v>19</v>
      </c>
      <c r="S6" s="27" t="s">
        <v>17</v>
      </c>
      <c r="T6" s="26" t="s">
        <v>47</v>
      </c>
      <c r="U6" s="94"/>
      <c r="V6" s="88"/>
      <c r="W6" s="91"/>
      <c r="X6" s="112"/>
      <c r="Y6" s="115"/>
    </row>
    <row r="7" spans="1:25">
      <c r="A7" s="28">
        <v>1</v>
      </c>
      <c r="B7" s="39">
        <v>2</v>
      </c>
      <c r="C7" s="39">
        <v>3</v>
      </c>
      <c r="D7" s="28">
        <v>4</v>
      </c>
      <c r="E7" s="28">
        <v>5</v>
      </c>
      <c r="F7" s="39">
        <v>6</v>
      </c>
      <c r="G7" s="39">
        <v>7</v>
      </c>
      <c r="H7" s="28">
        <v>8</v>
      </c>
      <c r="I7" s="28">
        <v>9</v>
      </c>
      <c r="J7" s="39">
        <v>10</v>
      </c>
      <c r="K7" s="39">
        <v>11</v>
      </c>
      <c r="L7" s="28">
        <v>12</v>
      </c>
      <c r="M7" s="28">
        <v>13</v>
      </c>
      <c r="N7" s="39">
        <v>14</v>
      </c>
      <c r="O7" s="39">
        <v>15</v>
      </c>
      <c r="P7" s="28">
        <v>16</v>
      </c>
      <c r="Q7" s="28">
        <v>17</v>
      </c>
      <c r="R7" s="39">
        <v>18</v>
      </c>
      <c r="S7" s="39">
        <v>19</v>
      </c>
      <c r="T7" s="28">
        <v>20</v>
      </c>
      <c r="U7" s="28">
        <v>21</v>
      </c>
      <c r="V7" s="39">
        <v>22</v>
      </c>
      <c r="W7" s="39">
        <v>23</v>
      </c>
      <c r="X7" s="28">
        <v>24</v>
      </c>
      <c r="Y7" s="28">
        <v>25</v>
      </c>
    </row>
    <row r="8" spans="1:25">
      <c r="A8" s="1" t="s">
        <v>48</v>
      </c>
      <c r="B8" s="10"/>
      <c r="C8" s="10"/>
      <c r="D8" s="10"/>
      <c r="E8" s="10"/>
      <c r="F8" s="11" t="e">
        <f t="shared" ref="F8:F13" si="0">100*((1.5*B8+C8+D8)/E8)</f>
        <v>#DIV/0!</v>
      </c>
      <c r="G8" s="4"/>
      <c r="H8" s="5">
        <v>40</v>
      </c>
      <c r="I8" s="5">
        <f t="shared" ref="I8:I13" si="1">G8*H8</f>
        <v>0</v>
      </c>
      <c r="J8" s="5"/>
      <c r="K8" s="5"/>
      <c r="L8" s="7"/>
      <c r="M8" s="4"/>
      <c r="N8" s="5">
        <v>30</v>
      </c>
      <c r="O8" s="5">
        <f t="shared" ref="O8:O13" si="2">M8*N8</f>
        <v>0</v>
      </c>
      <c r="P8" s="5"/>
      <c r="Q8" s="21"/>
      <c r="R8" s="7"/>
      <c r="S8" s="4"/>
      <c r="T8" s="5">
        <v>30</v>
      </c>
      <c r="U8" s="5">
        <f t="shared" ref="U8:U13" si="3">S8*T8</f>
        <v>0</v>
      </c>
      <c r="V8" s="5">
        <f t="shared" ref="V8:W13" si="4">T8+N8+H8</f>
        <v>100</v>
      </c>
      <c r="W8" s="5">
        <f t="shared" si="4"/>
        <v>0</v>
      </c>
      <c r="X8" s="5">
        <v>7</v>
      </c>
      <c r="Y8" s="5">
        <f t="shared" ref="Y8:Y13" si="5">(W8*X8)/100</f>
        <v>0</v>
      </c>
    </row>
    <row r="9" spans="1:25">
      <c r="A9" s="1" t="s">
        <v>139</v>
      </c>
      <c r="B9" s="10"/>
      <c r="C9" s="10"/>
      <c r="D9" s="10"/>
      <c r="E9" s="10"/>
      <c r="F9" s="11" t="e">
        <f t="shared" si="0"/>
        <v>#DIV/0!</v>
      </c>
      <c r="G9" s="4"/>
      <c r="H9" s="5">
        <v>40</v>
      </c>
      <c r="I9" s="5">
        <f t="shared" si="1"/>
        <v>0</v>
      </c>
      <c r="J9" s="5"/>
      <c r="K9" s="5"/>
      <c r="L9" s="7"/>
      <c r="M9" s="4"/>
      <c r="N9" s="5">
        <v>30</v>
      </c>
      <c r="O9" s="5">
        <f t="shared" si="2"/>
        <v>0</v>
      </c>
      <c r="P9" s="5"/>
      <c r="Q9" s="5"/>
      <c r="R9" s="7"/>
      <c r="S9" s="4"/>
      <c r="T9" s="5">
        <v>30</v>
      </c>
      <c r="U9" s="5">
        <f t="shared" si="3"/>
        <v>0</v>
      </c>
      <c r="V9" s="5">
        <f t="shared" si="4"/>
        <v>100</v>
      </c>
      <c r="W9" s="5">
        <f t="shared" si="4"/>
        <v>0</v>
      </c>
      <c r="X9" s="5">
        <v>7</v>
      </c>
      <c r="Y9" s="5">
        <f t="shared" si="5"/>
        <v>0</v>
      </c>
    </row>
    <row r="10" spans="1:25">
      <c r="A10" s="1" t="s">
        <v>51</v>
      </c>
      <c r="B10" s="10"/>
      <c r="C10" s="10"/>
      <c r="D10" s="10"/>
      <c r="E10" s="10"/>
      <c r="F10" s="11" t="e">
        <f t="shared" si="0"/>
        <v>#DIV/0!</v>
      </c>
      <c r="G10" s="4"/>
      <c r="H10" s="5">
        <v>40</v>
      </c>
      <c r="I10" s="5">
        <f t="shared" si="1"/>
        <v>0</v>
      </c>
      <c r="J10" s="5"/>
      <c r="K10" s="5"/>
      <c r="L10" s="7"/>
      <c r="M10" s="4"/>
      <c r="N10" s="5">
        <v>30</v>
      </c>
      <c r="O10" s="5">
        <f t="shared" si="2"/>
        <v>0</v>
      </c>
      <c r="P10" s="5"/>
      <c r="Q10" s="5"/>
      <c r="R10" s="7"/>
      <c r="S10" s="4"/>
      <c r="T10" s="5">
        <v>30</v>
      </c>
      <c r="U10" s="5">
        <f t="shared" si="3"/>
        <v>0</v>
      </c>
      <c r="V10" s="5">
        <f t="shared" si="4"/>
        <v>100</v>
      </c>
      <c r="W10" s="5">
        <f t="shared" si="4"/>
        <v>0</v>
      </c>
      <c r="X10" s="5">
        <v>7</v>
      </c>
      <c r="Y10" s="5">
        <f t="shared" si="5"/>
        <v>0</v>
      </c>
    </row>
    <row r="11" spans="1:25">
      <c r="A11" s="1" t="s">
        <v>52</v>
      </c>
      <c r="B11" s="55"/>
      <c r="C11" s="55"/>
      <c r="D11" s="55"/>
      <c r="E11" s="55"/>
      <c r="F11" s="56" t="e">
        <f t="shared" si="0"/>
        <v>#DIV/0!</v>
      </c>
      <c r="G11" s="18"/>
      <c r="H11" s="9">
        <v>40</v>
      </c>
      <c r="I11" s="9">
        <f t="shared" si="1"/>
        <v>0</v>
      </c>
      <c r="J11" s="9"/>
      <c r="K11" s="9"/>
      <c r="L11" s="18"/>
      <c r="M11" s="18"/>
      <c r="N11" s="9">
        <v>30</v>
      </c>
      <c r="O11" s="9">
        <f t="shared" si="2"/>
        <v>0</v>
      </c>
      <c r="P11" s="9"/>
      <c r="Q11" s="9"/>
      <c r="R11" s="18"/>
      <c r="S11" s="18"/>
      <c r="T11" s="9">
        <v>30</v>
      </c>
      <c r="U11" s="9">
        <f t="shared" si="3"/>
        <v>0</v>
      </c>
      <c r="V11" s="9">
        <f t="shared" si="4"/>
        <v>100</v>
      </c>
      <c r="W11" s="9">
        <f t="shared" si="4"/>
        <v>0</v>
      </c>
      <c r="X11" s="9">
        <v>7</v>
      </c>
      <c r="Y11" s="9">
        <f t="shared" si="5"/>
        <v>0</v>
      </c>
    </row>
    <row r="12" spans="1:25">
      <c r="A12" s="1" t="s">
        <v>49</v>
      </c>
      <c r="B12" s="10"/>
      <c r="C12" s="10"/>
      <c r="D12" s="10"/>
      <c r="E12" s="10"/>
      <c r="F12" s="11" t="e">
        <f t="shared" si="0"/>
        <v>#DIV/0!</v>
      </c>
      <c r="G12" s="4"/>
      <c r="H12" s="5">
        <v>40</v>
      </c>
      <c r="I12" s="5">
        <f t="shared" si="1"/>
        <v>0</v>
      </c>
      <c r="J12" s="5"/>
      <c r="K12" s="5"/>
      <c r="L12" s="7"/>
      <c r="M12" s="4"/>
      <c r="N12" s="5">
        <v>30</v>
      </c>
      <c r="O12" s="5">
        <f t="shared" si="2"/>
        <v>0</v>
      </c>
      <c r="P12" s="5"/>
      <c r="Q12" s="5"/>
      <c r="R12" s="7"/>
      <c r="S12" s="4"/>
      <c r="T12" s="5">
        <v>30</v>
      </c>
      <c r="U12" s="5">
        <f t="shared" si="3"/>
        <v>0</v>
      </c>
      <c r="V12" s="5">
        <f t="shared" si="4"/>
        <v>100</v>
      </c>
      <c r="W12" s="5">
        <f t="shared" si="4"/>
        <v>0</v>
      </c>
      <c r="X12" s="5">
        <v>7</v>
      </c>
      <c r="Y12" s="5">
        <f t="shared" si="5"/>
        <v>0</v>
      </c>
    </row>
    <row r="13" spans="1:25">
      <c r="A13" s="1" t="s">
        <v>50</v>
      </c>
      <c r="B13" s="10"/>
      <c r="C13" s="10"/>
      <c r="D13" s="10"/>
      <c r="E13" s="10"/>
      <c r="F13" s="11" t="e">
        <f t="shared" si="0"/>
        <v>#DIV/0!</v>
      </c>
      <c r="G13" s="4"/>
      <c r="H13" s="5">
        <v>40</v>
      </c>
      <c r="I13" s="5">
        <f t="shared" si="1"/>
        <v>0</v>
      </c>
      <c r="J13" s="5"/>
      <c r="K13" s="5"/>
      <c r="L13" s="7"/>
      <c r="M13" s="4"/>
      <c r="N13" s="5">
        <v>30</v>
      </c>
      <c r="O13" s="5">
        <f t="shared" si="2"/>
        <v>0</v>
      </c>
      <c r="P13" s="5"/>
      <c r="Q13" s="21"/>
      <c r="R13" s="7"/>
      <c r="S13" s="4"/>
      <c r="T13" s="5">
        <v>30</v>
      </c>
      <c r="U13" s="5">
        <f t="shared" si="3"/>
        <v>0</v>
      </c>
      <c r="V13" s="5">
        <f t="shared" si="4"/>
        <v>100</v>
      </c>
      <c r="W13" s="5">
        <f t="shared" si="4"/>
        <v>0</v>
      </c>
      <c r="X13" s="5">
        <v>7</v>
      </c>
      <c r="Y13" s="5">
        <f t="shared" si="5"/>
        <v>0</v>
      </c>
    </row>
    <row r="14" spans="1:2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2">
    <mergeCell ref="X5:X6"/>
    <mergeCell ref="Y5:Y6"/>
    <mergeCell ref="B5:H5"/>
    <mergeCell ref="I5:I6"/>
    <mergeCell ref="J5:N5"/>
    <mergeCell ref="O5:O6"/>
    <mergeCell ref="A4:A6"/>
    <mergeCell ref="U5:U6"/>
    <mergeCell ref="B4:Y4"/>
    <mergeCell ref="P5:T5"/>
    <mergeCell ref="V5:V6"/>
    <mergeCell ref="W5:W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fitToHeight="0" orientation="landscape" r:id="rId1"/>
  <headerFooter alignWithMargins="0"/>
  <legacyDrawing r:id="rId2"/>
  <oleObjects>
    <oleObject progId="Equation.3" shapeId="7169" r:id="rId3"/>
    <oleObject progId="Equation.3" shapeId="7170" r:id="rId4"/>
    <oleObject progId="Equation.3" shapeId="7190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K20"/>
  <sheetViews>
    <sheetView view="pageBreakPreview" zoomScaleNormal="75" workbookViewId="0">
      <selection activeCell="E8" sqref="E8"/>
    </sheetView>
  </sheetViews>
  <sheetFormatPr defaultRowHeight="12.75"/>
  <cols>
    <col min="1" max="1" width="25.140625" customWidth="1"/>
    <col min="2" max="2" width="9.42578125" customWidth="1"/>
    <col min="3" max="3" width="9.5703125" customWidth="1"/>
    <col min="4" max="5" width="16.42578125" customWidth="1"/>
    <col min="6" max="6" width="7.5703125" customWidth="1"/>
    <col min="7" max="7" width="8" customWidth="1"/>
    <col min="8" max="8" width="8.28515625" customWidth="1"/>
    <col min="9" max="9" width="8.42578125" customWidth="1"/>
    <col min="10" max="10" width="6.28515625" customWidth="1"/>
    <col min="11" max="11" width="7.85546875" customWidth="1"/>
  </cols>
  <sheetData>
    <row r="4" spans="1:11" ht="20.25" customHeight="1">
      <c r="A4" s="138" t="s">
        <v>46</v>
      </c>
      <c r="B4" s="107" t="s">
        <v>76</v>
      </c>
      <c r="C4" s="108"/>
      <c r="D4" s="108"/>
      <c r="E4" s="108"/>
      <c r="F4" s="108"/>
      <c r="G4" s="108"/>
      <c r="H4" s="108"/>
      <c r="I4" s="108"/>
      <c r="J4" s="108"/>
      <c r="K4" s="109"/>
    </row>
    <row r="5" spans="1:11" ht="20.25" customHeight="1">
      <c r="A5" s="138"/>
      <c r="B5" s="153" t="s">
        <v>45</v>
      </c>
      <c r="C5" s="153"/>
      <c r="D5" s="153"/>
      <c r="E5" s="153"/>
      <c r="F5" s="154"/>
      <c r="G5" s="96" t="s">
        <v>59</v>
      </c>
      <c r="H5" s="86" t="s">
        <v>61</v>
      </c>
      <c r="I5" s="89" t="s">
        <v>60</v>
      </c>
      <c r="J5" s="110" t="s">
        <v>24</v>
      </c>
      <c r="K5" s="113" t="s">
        <v>54</v>
      </c>
    </row>
    <row r="6" spans="1:11" ht="123.75">
      <c r="A6" s="138"/>
      <c r="B6" s="23" t="s">
        <v>40</v>
      </c>
      <c r="C6" s="23" t="s">
        <v>41</v>
      </c>
      <c r="D6" s="46" t="s">
        <v>22</v>
      </c>
      <c r="E6" s="27" t="s">
        <v>107</v>
      </c>
      <c r="F6" s="26" t="s">
        <v>47</v>
      </c>
      <c r="G6" s="94"/>
      <c r="H6" s="88"/>
      <c r="I6" s="91"/>
      <c r="J6" s="112"/>
      <c r="K6" s="115"/>
    </row>
    <row r="7" spans="1:11">
      <c r="A7" s="28">
        <v>1</v>
      </c>
      <c r="B7" s="39">
        <v>2</v>
      </c>
      <c r="C7" s="39">
        <v>3</v>
      </c>
      <c r="D7" s="28">
        <v>4</v>
      </c>
      <c r="E7" s="39">
        <v>5</v>
      </c>
      <c r="F7" s="39">
        <v>6</v>
      </c>
      <c r="G7" s="28">
        <v>7</v>
      </c>
      <c r="H7" s="39">
        <v>8</v>
      </c>
      <c r="I7" s="39">
        <v>9</v>
      </c>
      <c r="J7" s="28">
        <v>10</v>
      </c>
      <c r="K7" s="39">
        <v>11</v>
      </c>
    </row>
    <row r="8" spans="1:11">
      <c r="A8" s="1" t="s">
        <v>48</v>
      </c>
      <c r="B8" s="10">
        <v>400.3</v>
      </c>
      <c r="C8" s="10">
        <v>503.7</v>
      </c>
      <c r="D8" s="11">
        <f>100*(C8-B8)/B8</f>
        <v>25.830627029727697</v>
      </c>
      <c r="E8" s="4">
        <v>1</v>
      </c>
      <c r="F8" s="5">
        <v>100</v>
      </c>
      <c r="G8" s="5">
        <f t="shared" ref="G8:G13" si="0">E8*F8</f>
        <v>100</v>
      </c>
      <c r="H8" s="5">
        <f t="shared" ref="H8:I13" si="1">F8</f>
        <v>100</v>
      </c>
      <c r="I8" s="5">
        <f t="shared" si="1"/>
        <v>100</v>
      </c>
      <c r="J8" s="5">
        <v>7</v>
      </c>
      <c r="K8" s="5">
        <f t="shared" ref="K8:K13" si="2">(I8*J8)/100</f>
        <v>7</v>
      </c>
    </row>
    <row r="9" spans="1:11">
      <c r="A9" s="1" t="s">
        <v>139</v>
      </c>
      <c r="B9" s="10"/>
      <c r="C9" s="10"/>
      <c r="D9" s="11"/>
      <c r="E9" s="4">
        <v>1</v>
      </c>
      <c r="F9" s="5">
        <v>100</v>
      </c>
      <c r="G9" s="5">
        <f t="shared" si="0"/>
        <v>100</v>
      </c>
      <c r="H9" s="5">
        <f t="shared" si="1"/>
        <v>100</v>
      </c>
      <c r="I9" s="5">
        <f t="shared" si="1"/>
        <v>100</v>
      </c>
      <c r="J9" s="5">
        <v>7</v>
      </c>
      <c r="K9" s="5">
        <f t="shared" si="2"/>
        <v>7</v>
      </c>
    </row>
    <row r="10" spans="1:11">
      <c r="A10" s="1" t="s">
        <v>51</v>
      </c>
      <c r="B10" s="10"/>
      <c r="C10" s="10"/>
      <c r="D10" s="11"/>
      <c r="E10" s="19">
        <v>1</v>
      </c>
      <c r="F10" s="5">
        <v>100</v>
      </c>
      <c r="G10" s="5">
        <f t="shared" si="0"/>
        <v>100</v>
      </c>
      <c r="H10" s="5">
        <f t="shared" si="1"/>
        <v>100</v>
      </c>
      <c r="I10" s="5">
        <f t="shared" si="1"/>
        <v>100</v>
      </c>
      <c r="J10" s="5">
        <v>7</v>
      </c>
      <c r="K10" s="5">
        <f t="shared" si="2"/>
        <v>7</v>
      </c>
    </row>
    <row r="11" spans="1:11">
      <c r="A11" s="1" t="s">
        <v>52</v>
      </c>
      <c r="B11" s="10"/>
      <c r="C11" s="10"/>
      <c r="D11" s="11"/>
      <c r="E11" s="4">
        <v>1</v>
      </c>
      <c r="F11" s="5">
        <v>100</v>
      </c>
      <c r="G11" s="5">
        <f t="shared" si="0"/>
        <v>100</v>
      </c>
      <c r="H11" s="5">
        <f t="shared" si="1"/>
        <v>100</v>
      </c>
      <c r="I11" s="5">
        <f t="shared" si="1"/>
        <v>100</v>
      </c>
      <c r="J11" s="5">
        <v>7</v>
      </c>
      <c r="K11" s="5">
        <f t="shared" si="2"/>
        <v>7</v>
      </c>
    </row>
    <row r="12" spans="1:11">
      <c r="A12" s="1" t="s">
        <v>49</v>
      </c>
      <c r="B12" s="10"/>
      <c r="C12" s="10"/>
      <c r="D12" s="11"/>
      <c r="E12" s="4">
        <v>1</v>
      </c>
      <c r="F12" s="5">
        <v>100</v>
      </c>
      <c r="G12" s="5">
        <f t="shared" si="0"/>
        <v>100</v>
      </c>
      <c r="H12" s="5">
        <f t="shared" si="1"/>
        <v>100</v>
      </c>
      <c r="I12" s="5">
        <f t="shared" si="1"/>
        <v>100</v>
      </c>
      <c r="J12" s="5">
        <v>7</v>
      </c>
      <c r="K12" s="5">
        <f t="shared" si="2"/>
        <v>7</v>
      </c>
    </row>
    <row r="13" spans="1:11">
      <c r="A13" s="1" t="s">
        <v>50</v>
      </c>
      <c r="B13" s="10">
        <v>1.7</v>
      </c>
      <c r="C13" s="10">
        <v>1.7</v>
      </c>
      <c r="D13" s="11"/>
      <c r="E13" s="4">
        <v>1</v>
      </c>
      <c r="F13" s="5">
        <v>100</v>
      </c>
      <c r="G13" s="5">
        <f t="shared" si="0"/>
        <v>100</v>
      </c>
      <c r="H13" s="5">
        <f t="shared" si="1"/>
        <v>100</v>
      </c>
      <c r="I13" s="5">
        <f t="shared" si="1"/>
        <v>100</v>
      </c>
      <c r="J13" s="5">
        <v>7</v>
      </c>
      <c r="K13" s="5">
        <f t="shared" si="2"/>
        <v>7</v>
      </c>
    </row>
    <row r="14" spans="1:11">
      <c r="A14" s="2"/>
      <c r="D14" s="2"/>
      <c r="E14" s="2"/>
      <c r="F14" s="2"/>
      <c r="G14" s="2"/>
      <c r="H14" s="2"/>
      <c r="I14" s="2"/>
      <c r="J14" s="2"/>
      <c r="K14" s="2"/>
    </row>
    <row r="15" spans="1:11">
      <c r="A15" s="52" t="s">
        <v>177</v>
      </c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D20" s="2"/>
      <c r="E20" s="2"/>
      <c r="F20" s="2"/>
      <c r="G20" s="2"/>
      <c r="H20" s="2"/>
      <c r="I20" s="2"/>
      <c r="J20" s="2"/>
      <c r="K20" s="2"/>
    </row>
  </sheetData>
  <mergeCells count="8">
    <mergeCell ref="A4:A6"/>
    <mergeCell ref="G5:G6"/>
    <mergeCell ref="H5:H6"/>
    <mergeCell ref="B5:F5"/>
    <mergeCell ref="B4:K4"/>
    <mergeCell ref="I5:I6"/>
    <mergeCell ref="J5:J6"/>
    <mergeCell ref="K5:K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Width="0" fitToHeight="0" orientation="landscape" r:id="rId1"/>
  <headerFooter alignWithMargins="0"/>
  <legacyDrawing r:id="rId2"/>
  <oleObjects>
    <oleObject progId="Equation.3" shapeId="8193" r:id="rId3"/>
    <oleObject progId="Equation.3" shapeId="8194" r:id="rId4"/>
    <oleObject progId="Equation.3" shapeId="8199" r:id="rId5"/>
    <oleObject progId="Equation.3" shapeId="820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Normal="100" workbookViewId="0">
      <selection activeCell="G7" sqref="G7"/>
    </sheetView>
  </sheetViews>
  <sheetFormatPr defaultRowHeight="12.75"/>
  <cols>
    <col min="1" max="1" width="24.85546875" bestFit="1" customWidth="1"/>
    <col min="2" max="2" width="15.7109375" bestFit="1" customWidth="1"/>
    <col min="3" max="3" width="16.7109375" bestFit="1" customWidth="1"/>
    <col min="4" max="4" width="8.85546875" bestFit="1" customWidth="1"/>
    <col min="5" max="5" width="9.85546875" customWidth="1"/>
    <col min="6" max="6" width="8.7109375" bestFit="1" customWidth="1"/>
    <col min="7" max="7" width="8" bestFit="1" customWidth="1"/>
    <col min="8" max="8" width="42.7109375" bestFit="1" customWidth="1"/>
    <col min="9" max="9" width="20.28515625" bestFit="1" customWidth="1"/>
    <col min="10" max="10" width="8.7109375" bestFit="1" customWidth="1"/>
    <col min="11" max="11" width="8" bestFit="1" customWidth="1"/>
  </cols>
  <sheetData>
    <row r="1" spans="1:15" ht="21.75" customHeight="1">
      <c r="A1" s="97" t="s">
        <v>46</v>
      </c>
      <c r="B1" s="150" t="s">
        <v>114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33" customHeight="1">
      <c r="A2" s="101"/>
      <c r="B2" s="107" t="s">
        <v>115</v>
      </c>
      <c r="C2" s="108"/>
      <c r="D2" s="108"/>
      <c r="E2" s="108"/>
      <c r="F2" s="108"/>
      <c r="G2" s="116" t="s">
        <v>59</v>
      </c>
      <c r="H2" s="116" t="s">
        <v>116</v>
      </c>
      <c r="I2" s="116"/>
      <c r="J2" s="116"/>
      <c r="K2" s="95" t="s">
        <v>59</v>
      </c>
      <c r="L2" s="86" t="s">
        <v>61</v>
      </c>
      <c r="M2" s="89" t="s">
        <v>60</v>
      </c>
      <c r="N2" s="110" t="s">
        <v>91</v>
      </c>
      <c r="O2" s="113" t="s">
        <v>54</v>
      </c>
    </row>
    <row r="3" spans="1:15" ht="232.5" customHeight="1">
      <c r="A3" s="98"/>
      <c r="B3" s="23" t="s">
        <v>117</v>
      </c>
      <c r="C3" s="23" t="s">
        <v>162</v>
      </c>
      <c r="D3" s="44" t="s">
        <v>164</v>
      </c>
      <c r="E3" s="43" t="s">
        <v>163</v>
      </c>
      <c r="F3" s="47" t="s">
        <v>47</v>
      </c>
      <c r="G3" s="116"/>
      <c r="H3" s="45" t="s">
        <v>118</v>
      </c>
      <c r="I3" s="45" t="s">
        <v>119</v>
      </c>
      <c r="J3" s="26" t="s">
        <v>47</v>
      </c>
      <c r="K3" s="94"/>
      <c r="L3" s="88"/>
      <c r="M3" s="91"/>
      <c r="N3" s="112"/>
      <c r="O3" s="115"/>
    </row>
    <row r="4" spans="1:15">
      <c r="A4" s="28">
        <v>1</v>
      </c>
      <c r="B4" s="39">
        <v>2</v>
      </c>
      <c r="C4" s="39">
        <v>3</v>
      </c>
      <c r="D4" s="28">
        <v>4</v>
      </c>
      <c r="E4" s="39">
        <v>5</v>
      </c>
      <c r="F4" s="39">
        <v>6</v>
      </c>
      <c r="G4" s="28">
        <v>7</v>
      </c>
      <c r="H4" s="39">
        <v>8</v>
      </c>
      <c r="I4" s="39">
        <v>9</v>
      </c>
      <c r="J4" s="28">
        <v>10</v>
      </c>
      <c r="K4" s="39">
        <v>11</v>
      </c>
      <c r="L4" s="28">
        <v>13</v>
      </c>
      <c r="M4" s="39">
        <v>14</v>
      </c>
      <c r="N4" s="39">
        <v>15</v>
      </c>
      <c r="O4" s="28">
        <v>16</v>
      </c>
    </row>
    <row r="5" spans="1:15">
      <c r="A5" s="1" t="s">
        <v>48</v>
      </c>
      <c r="B5" s="10">
        <v>183955.4</v>
      </c>
      <c r="C5" s="10">
        <v>183955.4</v>
      </c>
      <c r="D5" s="11">
        <v>100</v>
      </c>
      <c r="E5" s="4">
        <v>1</v>
      </c>
      <c r="F5" s="5">
        <v>50</v>
      </c>
      <c r="G5" s="5">
        <f t="shared" ref="G5:G10" si="0">E5*F5</f>
        <v>50</v>
      </c>
      <c r="H5" s="5"/>
      <c r="I5" s="7">
        <v>1</v>
      </c>
      <c r="J5" s="5">
        <v>50</v>
      </c>
      <c r="K5" s="5">
        <f t="shared" ref="K5:K10" si="1">I5*J5</f>
        <v>50</v>
      </c>
      <c r="L5" s="5">
        <f t="shared" ref="L5:M10" si="2">J5+F5</f>
        <v>100</v>
      </c>
      <c r="M5" s="5">
        <f t="shared" si="2"/>
        <v>100</v>
      </c>
      <c r="N5" s="5">
        <v>7</v>
      </c>
      <c r="O5" s="5">
        <f t="shared" ref="O5:O10" si="3">(M5*N5)/100</f>
        <v>7</v>
      </c>
    </row>
    <row r="6" spans="1:15">
      <c r="A6" s="1" t="s">
        <v>139</v>
      </c>
      <c r="B6" s="10"/>
      <c r="C6" s="10"/>
      <c r="D6" s="11"/>
      <c r="E6" s="4"/>
      <c r="F6" s="5"/>
      <c r="G6" s="5">
        <f t="shared" si="0"/>
        <v>0</v>
      </c>
      <c r="H6" s="5"/>
      <c r="I6" s="7">
        <v>1</v>
      </c>
      <c r="J6" s="5">
        <v>100</v>
      </c>
      <c r="K6" s="5">
        <f t="shared" si="1"/>
        <v>100</v>
      </c>
      <c r="L6" s="5">
        <f t="shared" si="2"/>
        <v>100</v>
      </c>
      <c r="M6" s="5">
        <f t="shared" si="2"/>
        <v>100</v>
      </c>
      <c r="N6" s="5">
        <v>7</v>
      </c>
      <c r="O6" s="5">
        <f t="shared" si="3"/>
        <v>7</v>
      </c>
    </row>
    <row r="7" spans="1:15">
      <c r="A7" s="1" t="s">
        <v>51</v>
      </c>
      <c r="B7" s="10"/>
      <c r="C7" s="10"/>
      <c r="D7" s="11"/>
      <c r="E7" s="4"/>
      <c r="F7" s="5"/>
      <c r="G7" s="5">
        <f t="shared" si="0"/>
        <v>0</v>
      </c>
      <c r="H7" s="5"/>
      <c r="I7" s="7">
        <v>1</v>
      </c>
      <c r="J7" s="5">
        <v>100</v>
      </c>
      <c r="K7" s="5">
        <f t="shared" si="1"/>
        <v>100</v>
      </c>
      <c r="L7" s="5">
        <f t="shared" si="2"/>
        <v>100</v>
      </c>
      <c r="M7" s="5">
        <f t="shared" si="2"/>
        <v>100</v>
      </c>
      <c r="N7" s="5">
        <v>7</v>
      </c>
      <c r="O7" s="5">
        <f t="shared" si="3"/>
        <v>7</v>
      </c>
    </row>
    <row r="8" spans="1:15">
      <c r="A8" s="1" t="s">
        <v>52</v>
      </c>
      <c r="B8" s="55">
        <v>12391.3</v>
      </c>
      <c r="C8" s="55">
        <v>12391.3</v>
      </c>
      <c r="D8" s="11">
        <v>100</v>
      </c>
      <c r="E8" s="4">
        <v>1</v>
      </c>
      <c r="F8" s="5">
        <v>50</v>
      </c>
      <c r="G8" s="5">
        <f t="shared" si="0"/>
        <v>50</v>
      </c>
      <c r="H8" s="5"/>
      <c r="I8" s="18">
        <v>1</v>
      </c>
      <c r="J8" s="5">
        <v>50</v>
      </c>
      <c r="K8" s="5">
        <f t="shared" si="1"/>
        <v>50</v>
      </c>
      <c r="L8" s="5">
        <f t="shared" si="2"/>
        <v>100</v>
      </c>
      <c r="M8" s="5">
        <f t="shared" si="2"/>
        <v>100</v>
      </c>
      <c r="N8" s="9">
        <v>7</v>
      </c>
      <c r="O8" s="9">
        <f t="shared" si="3"/>
        <v>7</v>
      </c>
    </row>
    <row r="9" spans="1:15">
      <c r="A9" s="1" t="s">
        <v>49</v>
      </c>
      <c r="B9" s="10"/>
      <c r="C9" s="10"/>
      <c r="D9" s="11"/>
      <c r="E9" s="4"/>
      <c r="F9" s="5"/>
      <c r="G9" s="5">
        <f t="shared" si="0"/>
        <v>0</v>
      </c>
      <c r="H9" s="5"/>
      <c r="I9" s="7">
        <v>1</v>
      </c>
      <c r="J9" s="5">
        <v>100</v>
      </c>
      <c r="K9" s="5">
        <f t="shared" si="1"/>
        <v>100</v>
      </c>
      <c r="L9" s="5">
        <f t="shared" si="2"/>
        <v>100</v>
      </c>
      <c r="M9" s="5">
        <f t="shared" si="2"/>
        <v>100</v>
      </c>
      <c r="N9" s="5">
        <v>7</v>
      </c>
      <c r="O9" s="5">
        <f t="shared" si="3"/>
        <v>7</v>
      </c>
    </row>
    <row r="10" spans="1:15">
      <c r="A10" s="1" t="s">
        <v>50</v>
      </c>
      <c r="B10" s="10"/>
      <c r="C10" s="10"/>
      <c r="D10" s="11"/>
      <c r="E10" s="4"/>
      <c r="F10" s="5"/>
      <c r="G10" s="5">
        <f t="shared" si="0"/>
        <v>0</v>
      </c>
      <c r="H10" s="5"/>
      <c r="I10" s="7">
        <v>1</v>
      </c>
      <c r="J10" s="5">
        <v>100</v>
      </c>
      <c r="K10" s="5">
        <f t="shared" si="1"/>
        <v>100</v>
      </c>
      <c r="L10" s="5">
        <f t="shared" si="2"/>
        <v>100</v>
      </c>
      <c r="M10" s="5">
        <f t="shared" si="2"/>
        <v>100</v>
      </c>
      <c r="N10" s="5">
        <v>7</v>
      </c>
      <c r="O10" s="5">
        <f t="shared" si="3"/>
        <v>7</v>
      </c>
    </row>
  </sheetData>
  <mergeCells count="10">
    <mergeCell ref="N2:N3"/>
    <mergeCell ref="O2:O3"/>
    <mergeCell ref="A1:A3"/>
    <mergeCell ref="B1:O1"/>
    <mergeCell ref="B2:F2"/>
    <mergeCell ref="G2:G3"/>
    <mergeCell ref="H2:J2"/>
    <mergeCell ref="K2:K3"/>
    <mergeCell ref="L2:L3"/>
    <mergeCell ref="M2:M3"/>
  </mergeCells>
  <phoneticPr fontId="2" type="noConversion"/>
  <pageMargins left="0.75" right="0.75" top="1" bottom="1" header="0.5" footer="0.5"/>
  <pageSetup paperSize="9" orientation="landscape" r:id="rId1"/>
  <headerFooter alignWithMargins="0"/>
  <legacyDrawing r:id="rId2"/>
  <oleObjects>
    <oleObject progId="Equation.3" shapeId="10241" r:id="rId3"/>
    <oleObject progId="Equation.3" shapeId="10242" r:id="rId4"/>
    <oleObject progId="Equation.3" shapeId="1024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группа 1</vt:lpstr>
      <vt:lpstr>группа 2</vt:lpstr>
      <vt:lpstr>группа 3</vt:lpstr>
      <vt:lpstr>группа 4</vt:lpstr>
      <vt:lpstr>Группа 5</vt:lpstr>
      <vt:lpstr>Группа 6</vt:lpstr>
      <vt:lpstr>Группа 7</vt:lpstr>
      <vt:lpstr>Группа 8</vt:lpstr>
      <vt:lpstr>Группа 9</vt:lpstr>
      <vt:lpstr>СВОД</vt:lpstr>
      <vt:lpstr>'группа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Николенко</cp:lastModifiedBy>
  <cp:lastPrinted>2018-02-21T12:28:35Z</cp:lastPrinted>
  <dcterms:created xsi:type="dcterms:W3CDTF">2011-06-24T04:32:09Z</dcterms:created>
  <dcterms:modified xsi:type="dcterms:W3CDTF">2018-02-22T11:13:44Z</dcterms:modified>
</cp:coreProperties>
</file>