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<sst xmlns="http://schemas.openxmlformats.org/spreadsheetml/2006/main" count="102" uniqueCount="55">
  <si>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</si>
  <si>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</si>
  <si>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</si>
  <si>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</si>
  <si>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</si>
  <si>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</si>
  <si>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</si>
  <si>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</si>
  <si>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</si>
  <si>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</si>
  <si>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</si>
  <si>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</si>
  <si>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</si>
  <si>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</si>
  <si>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</si>
  <si>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</si>
  <si>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</si>
  <si>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</si>
  <si>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</si>
  <si>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</si>
  <si>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</si>
  <si>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</si>
  <si>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</si>
  <si>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</si>
  <si>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</si>
  <si>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</si>
  <si>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</si>
  <si>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</si>
  <si>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</si>
  <si>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</si>
  <si>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</si>
  <si>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</si>
  <si>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</si>
  <si>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</si>
  <si>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</si>
  <si>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</si>
  <si>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</si>
  <si>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</si>
  <si>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</si>
  <si>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</si>
  <si>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</si>
  <si>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</si>
  <si>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</si>
  <si>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</si>
  <si>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</si>
  <si>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</si>
  <si>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</si>
  <si>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</si>
  <si>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</si>
  <si>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</si>
  <si>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</si>
  <si>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Фактическое поступление на 01.04.24</t>
  </si>
  <si>
    <t xml:space="preserve"> Выполнение плана по доходам консолидированного бюджета Константиновского района на 1 апреля 2024 года (по отчету)</t>
  </si>
  <si>
    <t>План 3-х месяцев</t>
  </si>
  <si>
    <t>Отклонение 3-х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</si>
</sst>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9606810"/>
        <c:axId val="66699243"/>
      </c:bar3D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3422276"/>
        <c:axId val="33929573"/>
      </c:bar3D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6930702"/>
        <c:axId val="63940863"/>
      </c:bar3D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4">
      <pane xSplit="1" topLeftCell="C1" activePane="topRight" state="frozen"/>
      <selection pane="topLeft" activeCell="B1" sqref="B1"/>
      <selection pane="topRight" activeCell="K36" sqref="K36:K3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78"/>
      <c r="B5" s="179"/>
      <c r="C5" s="175" t="s">
        <v>6</v>
      </c>
      <c r="D5" s="165" t="s">
        <v>53</v>
      </c>
      <c r="E5" s="165" t="s">
        <v>51</v>
      </c>
      <c r="F5" s="165" t="s">
        <v>54</v>
      </c>
      <c r="G5" s="167" t="s">
        <v>20</v>
      </c>
      <c r="H5" s="169" t="s">
        <v>6</v>
      </c>
      <c r="I5" s="165" t="s">
        <v>53</v>
      </c>
      <c r="J5" s="165" t="s">
        <v>51</v>
      </c>
      <c r="K5" s="165" t="s">
        <v>54</v>
      </c>
      <c r="L5" s="173" t="s">
        <v>20</v>
      </c>
      <c r="M5" s="180" t="s">
        <v>6</v>
      </c>
      <c r="N5" s="165" t="s">
        <v>53</v>
      </c>
      <c r="O5" s="165" t="s">
        <v>51</v>
      </c>
      <c r="P5" s="165" t="s">
        <v>54</v>
      </c>
      <c r="Q5" s="167" t="s">
        <v>20</v>
      </c>
      <c r="R5" s="169" t="s">
        <v>6</v>
      </c>
      <c r="S5" s="165" t="s">
        <v>53</v>
      </c>
      <c r="T5" s="165" t="s">
        <v>51</v>
      </c>
      <c r="U5" s="165" t="s">
        <v>54</v>
      </c>
      <c r="V5" s="167" t="s">
        <v>20</v>
      </c>
      <c r="W5" s="169" t="s">
        <v>6</v>
      </c>
      <c r="X5" s="165" t="s">
        <v>53</v>
      </c>
      <c r="Y5" s="165" t="s">
        <v>51</v>
      </c>
      <c r="Z5" s="165" t="s">
        <v>54</v>
      </c>
      <c r="AA5" s="167" t="s">
        <v>20</v>
      </c>
      <c r="AB5" s="169" t="s">
        <v>6</v>
      </c>
      <c r="AC5" s="165" t="s">
        <v>53</v>
      </c>
      <c r="AD5" s="165" t="s">
        <v>51</v>
      </c>
      <c r="AE5" s="165" t="s">
        <v>54</v>
      </c>
      <c r="AF5" s="167" t="s">
        <v>20</v>
      </c>
      <c r="AG5" s="169" t="s">
        <v>6</v>
      </c>
      <c r="AH5" s="165" t="s">
        <v>53</v>
      </c>
      <c r="AI5" s="165" t="s">
        <v>51</v>
      </c>
      <c r="AJ5" s="165" t="s">
        <v>54</v>
      </c>
      <c r="AK5" s="167" t="s">
        <v>20</v>
      </c>
      <c r="AL5" s="169" t="s">
        <v>6</v>
      </c>
      <c r="AM5" s="165" t="s">
        <v>53</v>
      </c>
      <c r="AN5" s="165" t="s">
        <v>51</v>
      </c>
      <c r="AO5" s="165" t="s">
        <v>54</v>
      </c>
      <c r="AP5" s="167" t="s">
        <v>20</v>
      </c>
      <c r="AQ5" s="169" t="s">
        <v>6</v>
      </c>
      <c r="AR5" s="165" t="s">
        <v>53</v>
      </c>
      <c r="AS5" s="165" t="s">
        <v>51</v>
      </c>
      <c r="AT5" s="165" t="s">
        <v>54</v>
      </c>
      <c r="AU5" s="167" t="s">
        <v>20</v>
      </c>
      <c r="AV5" s="169" t="s">
        <v>6</v>
      </c>
      <c r="AW5" s="165" t="s">
        <v>53</v>
      </c>
      <c r="AX5" s="165" t="s">
        <v>51</v>
      </c>
      <c r="AY5" s="165" t="s">
        <v>54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93566.69999999998</v>
      </c>
      <c r="E8" s="117">
        <f>J8+O8</f>
        <v>107536.4</v>
      </c>
      <c r="F8" s="116">
        <f>E8-D8</f>
        <v>13969.700000000012</v>
      </c>
      <c r="G8" s="118">
        <f>E8/C8</f>
        <v>0.3107227797125963</v>
      </c>
      <c r="H8" s="116">
        <f>H9+H10+H11+H16+H24</f>
        <v>213352</v>
      </c>
      <c r="I8" s="116">
        <f>I9+I10+I11+I16+I24</f>
        <v>53295.399999999994</v>
      </c>
      <c r="J8" s="116">
        <f>J9+J10+J11+J16+J24</f>
        <v>66734</v>
      </c>
      <c r="K8" s="116">
        <f>J8-I8</f>
        <v>13438.600000000006</v>
      </c>
      <c r="L8" s="118">
        <f aca="true" t="shared" si="1" ref="L8:L16">J8/H8</f>
        <v>0.3127882560275976</v>
      </c>
      <c r="M8" s="116">
        <f>M9+M10+M11+M16+M24</f>
        <v>132732.7</v>
      </c>
      <c r="N8" s="116">
        <f>N9+N10+N11+N16+N24</f>
        <v>40271.299999999996</v>
      </c>
      <c r="O8" s="116">
        <f>O9+O10+O11+O16+O24</f>
        <v>40802.4</v>
      </c>
      <c r="P8" s="116">
        <f>O8-N8</f>
        <v>531.1000000000058</v>
      </c>
      <c r="Q8" s="118">
        <f>O8/M8</f>
        <v>0.3074027726400502</v>
      </c>
      <c r="R8" s="119">
        <f>R9+R10+R11+R16+R24</f>
        <v>2023.3</v>
      </c>
      <c r="S8" s="119">
        <f>S9+S10+S11+S16+S24</f>
        <v>237.39999999999998</v>
      </c>
      <c r="T8" s="119">
        <f>T9+T10+T11+T16+T24</f>
        <v>237.39999999999998</v>
      </c>
      <c r="U8" s="119">
        <f>T8-S8</f>
        <v>0</v>
      </c>
      <c r="V8" s="120">
        <f>T8/R8</f>
        <v>0.11733306973755744</v>
      </c>
      <c r="W8" s="119">
        <f>W9+W10+W11+W16+W24</f>
        <v>5439.7</v>
      </c>
      <c r="X8" s="119">
        <f>X9+X10+X11+X16+X24</f>
        <v>1722.9999999999998</v>
      </c>
      <c r="Y8" s="119">
        <f>Y9+Y10+Y11+Y16+Y24</f>
        <v>2264</v>
      </c>
      <c r="Z8" s="132">
        <f>Y8-X8</f>
        <v>541.0000000000002</v>
      </c>
      <c r="AA8" s="120">
        <f>Y8/W8</f>
        <v>0.4161994227622847</v>
      </c>
      <c r="AB8" s="119">
        <f>AB9+AB10+AB11+AB16+AB24</f>
        <v>8262.8</v>
      </c>
      <c r="AC8" s="119">
        <f>AC9+AC10+AC11+AC16+AC24</f>
        <v>4311.500000000001</v>
      </c>
      <c r="AD8" s="119">
        <f>AD9+AD10+AD11+AD16+AD24</f>
        <v>4310.800000000001</v>
      </c>
      <c r="AE8" s="119">
        <f>AD8-AC8</f>
        <v>-0.6999999999998181</v>
      </c>
      <c r="AF8" s="120">
        <f>AD8/AB8</f>
        <v>0.5217117684078039</v>
      </c>
      <c r="AG8" s="119">
        <f>AG9+AG10+AG11+AG16+AG24</f>
        <v>82351</v>
      </c>
      <c r="AH8" s="119">
        <f>AH9+AH10+AH11+AH16+AH24</f>
        <v>22404.5</v>
      </c>
      <c r="AI8" s="119">
        <f>AI9+AI10+AI11+AI16+AI24</f>
        <v>22417.800000000003</v>
      </c>
      <c r="AJ8" s="119">
        <f>AI8-AH8</f>
        <v>13.30000000000291</v>
      </c>
      <c r="AK8" s="120">
        <f>AI8/AG8</f>
        <v>0.27222255953176044</v>
      </c>
      <c r="AL8" s="119">
        <f>AL9+AL10+AL11+AL16+AL24</f>
        <v>18362.7</v>
      </c>
      <c r="AM8" s="119">
        <f>AM9+AM10+AM11+AM16+AM24</f>
        <v>6841.3</v>
      </c>
      <c r="AN8" s="119">
        <f>AN9+AN10+AN11+AN16+AN24</f>
        <v>6878.300000000001</v>
      </c>
      <c r="AO8" s="116">
        <f>AN8-AM8</f>
        <v>37.00000000000091</v>
      </c>
      <c r="AP8" s="118">
        <f>AN8/AL8</f>
        <v>0.3745799909599351</v>
      </c>
      <c r="AQ8" s="119">
        <f>AQ9++AQ10+AQ11+AQ16+AQ24</f>
        <v>8673.8</v>
      </c>
      <c r="AR8" s="119">
        <f>AR9++AR10+AR11+AR16+AR24</f>
        <v>3798.2</v>
      </c>
      <c r="AS8" s="119">
        <f>AS9++AS10+AS11+AS16+AS24</f>
        <v>3738.4999999999995</v>
      </c>
      <c r="AT8" s="116">
        <f>AS8-AR8</f>
        <v>-59.70000000000027</v>
      </c>
      <c r="AU8" s="118">
        <f>AS8/AQ8</f>
        <v>0.4310106297124674</v>
      </c>
      <c r="AV8" s="119">
        <f>AV9+AV10+AV11+AV16+AV24</f>
        <v>7619.4</v>
      </c>
      <c r="AW8" s="119">
        <f>AW9+AW10+AW11+AW16+AW24</f>
        <v>955.4</v>
      </c>
      <c r="AX8" s="119">
        <f>AX9+AX10+AX11+AX16+AX24</f>
        <v>955.6</v>
      </c>
      <c r="AY8" s="116">
        <f>AX8-AW8</f>
        <v>0.20000000000004547</v>
      </c>
      <c r="AZ8" s="118">
        <f>AX8/AV8</f>
        <v>0.12541669947764916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21493.6</v>
      </c>
      <c r="E9" s="37">
        <f aca="true" t="shared" si="3" ref="E9:E15">J9+O9</f>
        <v>25678.2</v>
      </c>
      <c r="F9" s="29">
        <f aca="true" t="shared" si="4" ref="F9:F24">E9-D9</f>
        <v>4184.600000000002</v>
      </c>
      <c r="G9" s="38">
        <f>E9/C9</f>
        <v>0.15358969297852107</v>
      </c>
      <c r="H9" s="36">
        <v>135868</v>
      </c>
      <c r="I9" s="36">
        <v>16723.6</v>
      </c>
      <c r="J9" s="36">
        <v>20894.4</v>
      </c>
      <c r="K9" s="29">
        <f aca="true" t="shared" si="5" ref="K9:K16">J9-I9</f>
        <v>4170.800000000003</v>
      </c>
      <c r="L9" s="38">
        <f t="shared" si="1"/>
        <v>0.1537845555980805</v>
      </c>
      <c r="M9" s="39">
        <f aca="true" t="shared" si="6" ref="M9:O11">R9+W9+AB9+AG9+AL9+AQ9+AV9</f>
        <v>31319</v>
      </c>
      <c r="N9" s="40">
        <f t="shared" si="6"/>
        <v>4769.999999999999</v>
      </c>
      <c r="O9" s="39">
        <f t="shared" si="6"/>
        <v>4783.8</v>
      </c>
      <c r="P9" s="29">
        <f>O9-N9</f>
        <v>13.800000000001091</v>
      </c>
      <c r="Q9" s="38">
        <f>O9/M9</f>
        <v>0.15274434049618443</v>
      </c>
      <c r="R9" s="36">
        <v>223</v>
      </c>
      <c r="S9" s="36">
        <v>35.5</v>
      </c>
      <c r="T9" s="37">
        <v>35.5</v>
      </c>
      <c r="U9" s="29">
        <f>T9-S9</f>
        <v>0</v>
      </c>
      <c r="V9" s="38">
        <f>T9/R9</f>
        <v>0.1591928251121076</v>
      </c>
      <c r="W9" s="36">
        <v>860</v>
      </c>
      <c r="X9" s="36">
        <v>266.6</v>
      </c>
      <c r="Y9" s="37">
        <v>266.6</v>
      </c>
      <c r="Z9" s="134">
        <f>Y9-X9</f>
        <v>0</v>
      </c>
      <c r="AA9" s="38">
        <f>Y9/W9</f>
        <v>0.31000000000000005</v>
      </c>
      <c r="AB9" s="36">
        <v>519</v>
      </c>
      <c r="AC9" s="36">
        <v>55.5</v>
      </c>
      <c r="AD9" s="37">
        <v>55.5</v>
      </c>
      <c r="AE9" s="29">
        <f>AD9-AC9</f>
        <v>0</v>
      </c>
      <c r="AF9" s="38">
        <f>AD9/AB9</f>
        <v>0.1069364161849711</v>
      </c>
      <c r="AG9" s="36">
        <v>24105</v>
      </c>
      <c r="AH9" s="36">
        <v>3658.9</v>
      </c>
      <c r="AI9" s="37">
        <v>3658.9</v>
      </c>
      <c r="AJ9" s="46">
        <f>AI9-AH9</f>
        <v>0</v>
      </c>
      <c r="AK9" s="47">
        <f>AI9/AG9</f>
        <v>0.15179008504459657</v>
      </c>
      <c r="AL9" s="36">
        <v>2695</v>
      </c>
      <c r="AM9" s="36">
        <v>424.9</v>
      </c>
      <c r="AN9" s="37">
        <v>438.6</v>
      </c>
      <c r="AO9" s="29">
        <f>AN9-AM9</f>
        <v>13.700000000000045</v>
      </c>
      <c r="AP9" s="38">
        <f>AN9/AL9</f>
        <v>0.16274582560296846</v>
      </c>
      <c r="AQ9" s="36">
        <v>1674</v>
      </c>
      <c r="AR9" s="36">
        <v>235.7</v>
      </c>
      <c r="AS9" s="36">
        <v>235.7</v>
      </c>
      <c r="AT9" s="29">
        <f>AS9-AR9</f>
        <v>0</v>
      </c>
      <c r="AU9" s="38">
        <f>AS9/AQ9</f>
        <v>0.14080047789725209</v>
      </c>
      <c r="AV9" s="36">
        <v>1243</v>
      </c>
      <c r="AW9" s="37">
        <v>92.9</v>
      </c>
      <c r="AX9" s="37">
        <v>93</v>
      </c>
      <c r="AY9" s="29">
        <f>AX9-AW9</f>
        <v>0.09999999999999432</v>
      </c>
      <c r="AZ9" s="38">
        <f>AX9/AV9</f>
        <v>0.07481898632341111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4364.8</v>
      </c>
      <c r="E10" s="37">
        <f t="shared" si="3"/>
        <v>4558.2</v>
      </c>
      <c r="F10" s="29">
        <f t="shared" si="4"/>
        <v>193.39999999999964</v>
      </c>
      <c r="G10" s="38">
        <f>E10/C10</f>
        <v>0.25430707431376925</v>
      </c>
      <c r="H10" s="36">
        <v>12953</v>
      </c>
      <c r="I10" s="36">
        <v>3113.9</v>
      </c>
      <c r="J10" s="36">
        <v>3294</v>
      </c>
      <c r="K10" s="29">
        <f t="shared" si="5"/>
        <v>180.0999999999999</v>
      </c>
      <c r="L10" s="38">
        <f t="shared" si="1"/>
        <v>0.25430402223423143</v>
      </c>
      <c r="M10" s="39">
        <f t="shared" si="6"/>
        <v>4971</v>
      </c>
      <c r="N10" s="40">
        <f t="shared" si="6"/>
        <v>1250.9</v>
      </c>
      <c r="O10" s="39">
        <f t="shared" si="6"/>
        <v>1264.2</v>
      </c>
      <c r="P10" s="29">
        <f>O10-N10</f>
        <v>13.299999999999955</v>
      </c>
      <c r="Q10" s="38">
        <f>O10/M10</f>
        <v>0.2543150271575136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1250.9</v>
      </c>
      <c r="AI10" s="36">
        <v>1264.2</v>
      </c>
      <c r="AJ10" s="46">
        <f>AI10-AH10</f>
        <v>13.299999999999955</v>
      </c>
      <c r="AK10" s="47">
        <f>AI10/AG10</f>
        <v>0.2543150271575136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60200.899999999994</v>
      </c>
      <c r="E11" s="37">
        <f t="shared" si="3"/>
        <v>70333.3</v>
      </c>
      <c r="F11" s="29">
        <f t="shared" si="4"/>
        <v>10132.400000000009</v>
      </c>
      <c r="G11" s="38">
        <f>E11/C11</f>
        <v>0.8775756441449872</v>
      </c>
      <c r="H11" s="36">
        <f>H12+H13+H14+H15</f>
        <v>49185</v>
      </c>
      <c r="I11" s="36">
        <f>I12+I13+I14+I15</f>
        <v>31801.7</v>
      </c>
      <c r="J11" s="36">
        <f>J12+J13+J14+J15</f>
        <v>40815.5</v>
      </c>
      <c r="K11" s="29">
        <f t="shared" si="5"/>
        <v>9013.8</v>
      </c>
      <c r="L11" s="38">
        <f t="shared" si="1"/>
        <v>0.8298363322151062</v>
      </c>
      <c r="M11" s="39">
        <f t="shared" si="6"/>
        <v>30960</v>
      </c>
      <c r="N11" s="40">
        <f t="shared" si="6"/>
        <v>28399.199999999997</v>
      </c>
      <c r="O11" s="39">
        <f t="shared" si="6"/>
        <v>29517.8</v>
      </c>
      <c r="P11" s="29">
        <f>O11-N11</f>
        <v>1118.6000000000022</v>
      </c>
      <c r="Q11" s="38">
        <f>O11/M11</f>
        <v>0.9534173126614987</v>
      </c>
      <c r="R11" s="36">
        <f>R13+R14</f>
        <v>344</v>
      </c>
      <c r="S11" s="37">
        <f>S13+S14</f>
        <v>182.7</v>
      </c>
      <c r="T11" s="36">
        <f>T13+T14</f>
        <v>182.7</v>
      </c>
      <c r="U11" s="29">
        <f>T11-S11</f>
        <v>0</v>
      </c>
      <c r="V11" s="78">
        <f>T11/R11</f>
        <v>0.5311046511627907</v>
      </c>
      <c r="W11" s="36">
        <f>W13+W14</f>
        <v>1188</v>
      </c>
      <c r="X11" s="37">
        <f>X13+X14</f>
        <v>1188</v>
      </c>
      <c r="Y11" s="36">
        <f>Y13+Y14</f>
        <v>1726.4</v>
      </c>
      <c r="Z11" s="133">
        <f>Y11-X11</f>
        <v>538.4000000000001</v>
      </c>
      <c r="AA11" s="38">
        <f>Y11/W11</f>
        <v>1.4531986531986534</v>
      </c>
      <c r="AB11" s="36">
        <f>AB13+AB14</f>
        <v>4376</v>
      </c>
      <c r="AC11" s="37">
        <f>AC13+AC14</f>
        <v>4132.6</v>
      </c>
      <c r="AD11" s="36">
        <f>AD13+AD14</f>
        <v>4132.6</v>
      </c>
      <c r="AE11" s="29">
        <f>AD11-AC11</f>
        <v>0</v>
      </c>
      <c r="AF11" s="38">
        <f>AD11/AB11</f>
        <v>0.9443784277879342</v>
      </c>
      <c r="AG11" s="36">
        <f>AG13+AG14</f>
        <v>14789</v>
      </c>
      <c r="AH11" s="37">
        <f>AH13+AH14</f>
        <v>13497.3</v>
      </c>
      <c r="AI11" s="36">
        <f>AI13+AI14</f>
        <v>13497.3</v>
      </c>
      <c r="AJ11" s="29">
        <f>AI11-AH11</f>
        <v>0</v>
      </c>
      <c r="AK11" s="38">
        <f>AI11/AG11</f>
        <v>0.9126580566637366</v>
      </c>
      <c r="AL11" s="36">
        <f>AL13+AL14</f>
        <v>5948</v>
      </c>
      <c r="AM11" s="37">
        <f>AM13+AM14</f>
        <v>5729.1</v>
      </c>
      <c r="AN11" s="36">
        <f>AN13+AN14</f>
        <v>5729.1</v>
      </c>
      <c r="AO11" s="29">
        <f>AN11-AM11</f>
        <v>0</v>
      </c>
      <c r="AP11" s="38">
        <f>AN11/AL11</f>
        <v>0.9631977135171487</v>
      </c>
      <c r="AQ11" s="36">
        <f>AQ13+AQ14</f>
        <v>2806</v>
      </c>
      <c r="AR11" s="37">
        <f>AR13+AR14</f>
        <v>2806</v>
      </c>
      <c r="AS11" s="36">
        <f>AS13+AS14</f>
        <v>3386.2</v>
      </c>
      <c r="AT11" s="29">
        <f>AS11-AR11</f>
        <v>580.1999999999998</v>
      </c>
      <c r="AU11" s="38">
        <f>AS11/AQ11</f>
        <v>1.2067712045616534</v>
      </c>
      <c r="AV11" s="36">
        <f>AV13+AV14</f>
        <v>1509</v>
      </c>
      <c r="AW11" s="37">
        <f>AW13+AW14</f>
        <v>863.5</v>
      </c>
      <c r="AX11" s="36">
        <f>AX13+AX14</f>
        <v>863.5</v>
      </c>
      <c r="AY11" s="29">
        <f>AX11-AW11</f>
        <v>0</v>
      </c>
      <c r="AZ11" s="38">
        <f>AX11/AV11</f>
        <v>0.572233267064281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260</v>
      </c>
      <c r="E12" s="45">
        <f>J12+O12</f>
        <v>763.1</v>
      </c>
      <c r="F12" s="46">
        <f>E12-D12</f>
        <v>503.1</v>
      </c>
      <c r="G12" s="47">
        <f aca="true" t="shared" si="7" ref="G12:G24">E12/C12</f>
        <v>0.12577880336245262</v>
      </c>
      <c r="H12" s="44">
        <v>6067</v>
      </c>
      <c r="I12" s="44">
        <v>260</v>
      </c>
      <c r="J12" s="44">
        <v>763.1</v>
      </c>
      <c r="K12" s="46">
        <f t="shared" si="5"/>
        <v>503.1</v>
      </c>
      <c r="L12" s="47">
        <f t="shared" si="1"/>
        <v>0.12577880336245262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5.9</v>
      </c>
      <c r="F13" s="46">
        <f t="shared" si="4"/>
        <v>5.9</v>
      </c>
      <c r="G13" s="47"/>
      <c r="H13" s="44">
        <v>0</v>
      </c>
      <c r="I13" s="44">
        <v>0</v>
      </c>
      <c r="J13" s="44">
        <v>5.9</v>
      </c>
      <c r="K13" s="46">
        <f t="shared" si="5"/>
        <v>5.9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58397.899999999994</v>
      </c>
      <c r="E14" s="45">
        <f t="shared" si="3"/>
        <v>67045.9</v>
      </c>
      <c r="F14" s="46">
        <f t="shared" si="4"/>
        <v>8648</v>
      </c>
      <c r="G14" s="47">
        <f t="shared" si="7"/>
        <v>0.9577438432089594</v>
      </c>
      <c r="H14" s="44">
        <v>39044</v>
      </c>
      <c r="I14" s="44">
        <v>29998.7</v>
      </c>
      <c r="J14" s="44">
        <v>37528.1</v>
      </c>
      <c r="K14" s="46">
        <f t="shared" si="5"/>
        <v>7529.399999999998</v>
      </c>
      <c r="L14" s="47">
        <f t="shared" si="1"/>
        <v>0.9611745722774305</v>
      </c>
      <c r="M14" s="48">
        <f>R14+W14+AB14+AG14+AL14+AQ14+AV14</f>
        <v>30960</v>
      </c>
      <c r="N14" s="49">
        <f>S14+X14+AC14+AH14+AM14+AR14+AW14</f>
        <v>28399.199999999997</v>
      </c>
      <c r="O14" s="48">
        <f>T14+Y14+AD14+AI14+AN14+AS14+AX14</f>
        <v>29517.8</v>
      </c>
      <c r="P14" s="46">
        <f>O14-N14</f>
        <v>1118.6000000000022</v>
      </c>
      <c r="Q14" s="47">
        <f>O14/M14</f>
        <v>0.9534173126614987</v>
      </c>
      <c r="R14" s="44">
        <v>344</v>
      </c>
      <c r="S14" s="45">
        <v>182.7</v>
      </c>
      <c r="T14" s="44">
        <v>182.7</v>
      </c>
      <c r="U14" s="46">
        <f>T14-S14</f>
        <v>0</v>
      </c>
      <c r="V14" s="79">
        <f>T14/R14</f>
        <v>0.5311046511627907</v>
      </c>
      <c r="W14" s="44">
        <v>1188</v>
      </c>
      <c r="X14" s="83">
        <v>1188</v>
      </c>
      <c r="Y14" s="44">
        <v>1726.4</v>
      </c>
      <c r="Z14" s="133">
        <f>Y14-X14</f>
        <v>538.4000000000001</v>
      </c>
      <c r="AA14" s="47">
        <f>Y14/W14</f>
        <v>1.4531986531986534</v>
      </c>
      <c r="AB14" s="44">
        <v>4376</v>
      </c>
      <c r="AC14" s="44">
        <v>4132.6</v>
      </c>
      <c r="AD14" s="44">
        <v>4132.6</v>
      </c>
      <c r="AE14" s="46">
        <f>AD14-AC14</f>
        <v>0</v>
      </c>
      <c r="AF14" s="47">
        <f>AD14/AB14</f>
        <v>0.9443784277879342</v>
      </c>
      <c r="AG14" s="44">
        <v>14789</v>
      </c>
      <c r="AH14" s="45">
        <v>13497.3</v>
      </c>
      <c r="AI14" s="44">
        <v>13497.3</v>
      </c>
      <c r="AJ14" s="46">
        <f>AI14-AH14</f>
        <v>0</v>
      </c>
      <c r="AK14" s="47">
        <f>AI14/AG14</f>
        <v>0.9126580566637366</v>
      </c>
      <c r="AL14" s="44">
        <v>5948</v>
      </c>
      <c r="AM14" s="45">
        <v>5729.1</v>
      </c>
      <c r="AN14" s="44">
        <v>5729.1</v>
      </c>
      <c r="AO14" s="46">
        <f>AN14-AM14</f>
        <v>0</v>
      </c>
      <c r="AP14" s="47">
        <f>AN14/AL14</f>
        <v>0.9631977135171487</v>
      </c>
      <c r="AQ14" s="44">
        <v>2806</v>
      </c>
      <c r="AR14" s="45">
        <v>2806</v>
      </c>
      <c r="AS14" s="44">
        <v>3386.2</v>
      </c>
      <c r="AT14" s="46">
        <f>AS14-AR14</f>
        <v>580.1999999999998</v>
      </c>
      <c r="AU14" s="47">
        <f>AS14/AQ14</f>
        <v>1.2067712045616534</v>
      </c>
      <c r="AV14" s="44">
        <v>1509</v>
      </c>
      <c r="AW14" s="45">
        <v>863.5</v>
      </c>
      <c r="AX14" s="45">
        <v>863.5</v>
      </c>
      <c r="AY14" s="46">
        <f>AX14-AW14</f>
        <v>0</v>
      </c>
      <c r="AZ14" s="47">
        <f>AX14/AV14</f>
        <v>0.572233267064281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1543</v>
      </c>
      <c r="E15" s="45">
        <f t="shared" si="3"/>
        <v>2518.4</v>
      </c>
      <c r="F15" s="46">
        <f t="shared" si="4"/>
        <v>975.4000000000001</v>
      </c>
      <c r="G15" s="47">
        <f t="shared" si="7"/>
        <v>0.6181639666175749</v>
      </c>
      <c r="H15" s="44">
        <v>4074</v>
      </c>
      <c r="I15" s="44">
        <v>1543</v>
      </c>
      <c r="J15" s="44">
        <v>2518.4</v>
      </c>
      <c r="K15" s="46">
        <f t="shared" si="5"/>
        <v>975.4000000000001</v>
      </c>
      <c r="L15" s="47">
        <f t="shared" si="1"/>
        <v>0.6181639666175749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6613.8</v>
      </c>
      <c r="E16" s="39">
        <f>E17+E18+E21</f>
        <v>6007.099999999999</v>
      </c>
      <c r="F16" s="29">
        <f t="shared" si="4"/>
        <v>-606.7000000000007</v>
      </c>
      <c r="G16" s="38">
        <f t="shared" si="7"/>
        <v>0.07938548962600765</v>
      </c>
      <c r="H16" s="36">
        <f>H21</f>
        <v>10246</v>
      </c>
      <c r="I16" s="36">
        <f>I21</f>
        <v>770.7</v>
      </c>
      <c r="J16" s="36">
        <f>J21</f>
        <v>778.5999999999999</v>
      </c>
      <c r="K16" s="46">
        <f t="shared" si="5"/>
        <v>7.899999999999864</v>
      </c>
      <c r="L16" s="47">
        <f t="shared" si="1"/>
        <v>0.0759906304899473</v>
      </c>
      <c r="M16" s="39">
        <f>M17+M18+M21</f>
        <v>65424</v>
      </c>
      <c r="N16" s="40">
        <f>N17+N18+N21</f>
        <v>5843.1</v>
      </c>
      <c r="O16" s="39">
        <f>O17+O18+O21</f>
        <v>5228.5</v>
      </c>
      <c r="P16" s="29">
        <f aca="true" t="shared" si="8" ref="P16:P35">O16-N16</f>
        <v>-614.6000000000004</v>
      </c>
      <c r="Q16" s="38">
        <f aca="true" t="shared" si="9" ref="Q16:Q26">O16/M16</f>
        <v>0.07991715578381023</v>
      </c>
      <c r="R16" s="36">
        <f>R17+R18</f>
        <v>1450</v>
      </c>
      <c r="S16" s="36">
        <f>S17+S18</f>
        <v>18.5</v>
      </c>
      <c r="T16" s="36">
        <f>T17+T18</f>
        <v>18.5</v>
      </c>
      <c r="U16" s="29">
        <f aca="true" t="shared" si="10" ref="U16:U25">T16-S16</f>
        <v>0</v>
      </c>
      <c r="V16" s="38">
        <f aca="true" t="shared" si="11" ref="V16:V25">T16/R16</f>
        <v>0.012758620689655173</v>
      </c>
      <c r="W16" s="36">
        <f>W17+W18</f>
        <v>3383</v>
      </c>
      <c r="X16" s="36">
        <f>X17+X18</f>
        <v>267.8</v>
      </c>
      <c r="Y16" s="36">
        <f>Y17+Y18</f>
        <v>270.40000000000003</v>
      </c>
      <c r="Z16" s="135">
        <f>Y16-X16</f>
        <v>2.6000000000000227</v>
      </c>
      <c r="AA16" s="38">
        <f aca="true" t="shared" si="12" ref="AA16:AA25">Y16/W16</f>
        <v>0.07992905704995568</v>
      </c>
      <c r="AB16" s="36">
        <f>AB17+AB18</f>
        <v>3350</v>
      </c>
      <c r="AC16" s="36">
        <f>AC17+AC18</f>
        <v>121.80000000000001</v>
      </c>
      <c r="AD16" s="36">
        <f>AD17+AD18</f>
        <v>121.10000000000001</v>
      </c>
      <c r="AE16" s="29">
        <f aca="true" t="shared" si="13" ref="AE16:AE25">AD16-AC16</f>
        <v>-0.7000000000000028</v>
      </c>
      <c r="AF16" s="38">
        <f>AD16/AB16</f>
        <v>0.036149253731343284</v>
      </c>
      <c r="AG16" s="36">
        <f>AG17+AG18+AG21</f>
        <v>38486</v>
      </c>
      <c r="AH16" s="36">
        <f>AH17+AH18+AH21</f>
        <v>3997.4</v>
      </c>
      <c r="AI16" s="36">
        <f>AI17+AI18+AI21</f>
        <v>3997.4</v>
      </c>
      <c r="AJ16" s="29">
        <f aca="true" t="shared" si="14" ref="AJ16:AJ23">AI16-AH16</f>
        <v>0</v>
      </c>
      <c r="AK16" s="38">
        <f aca="true" t="shared" si="15" ref="AK16:AK23">AI16/AG16</f>
        <v>0.10386634100711947</v>
      </c>
      <c r="AL16" s="36">
        <f>AL17+AL18</f>
        <v>9704</v>
      </c>
      <c r="AM16" s="36">
        <f>AM17+AM18</f>
        <v>684.0000000000001</v>
      </c>
      <c r="AN16" s="36">
        <f>AN17+AN18</f>
        <v>707.3000000000001</v>
      </c>
      <c r="AO16" s="29">
        <f aca="true" t="shared" si="16" ref="AO16:AO26">AN16-AM16</f>
        <v>23.299999999999955</v>
      </c>
      <c r="AP16" s="38">
        <f aca="true" t="shared" si="17" ref="AP16:AP26">AN16/AL16</f>
        <v>0.07288746908491345</v>
      </c>
      <c r="AQ16" s="36">
        <f>AQ17+AQ18</f>
        <v>4189</v>
      </c>
      <c r="AR16" s="36">
        <f>AR17+AR18</f>
        <v>754.8000000000001</v>
      </c>
      <c r="AS16" s="36">
        <f>AS17+AS18</f>
        <v>114.89999999999999</v>
      </c>
      <c r="AT16" s="29">
        <f aca="true" t="shared" si="18" ref="AT16:AT26">AS16-AR16</f>
        <v>-639.9000000000001</v>
      </c>
      <c r="AU16" s="38">
        <f>AS16/AQ16</f>
        <v>0.027428980663642872</v>
      </c>
      <c r="AV16" s="36">
        <f>AV17+AV18</f>
        <v>4862</v>
      </c>
      <c r="AW16" s="36">
        <f>AW17+AW18</f>
        <v>-1.2</v>
      </c>
      <c r="AX16" s="36">
        <f>AX17+AX18</f>
        <v>-1.1</v>
      </c>
      <c r="AY16" s="29">
        <f aca="true" t="shared" si="19" ref="AY16:AY25">AX16-AW16</f>
        <v>0.09999999999999987</v>
      </c>
      <c r="AZ16" s="38">
        <f aca="true" t="shared" si="20" ref="AZ16:AZ25">AX16/AV16</f>
        <v>-0.00022624434389140272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330.50000000000006</v>
      </c>
      <c r="E17" s="45">
        <f aca="true" t="shared" si="21" ref="E17:E43">J17+O17</f>
        <v>329.59999999999997</v>
      </c>
      <c r="F17" s="46">
        <f t="shared" si="4"/>
        <v>-0.900000000000091</v>
      </c>
      <c r="G17" s="47">
        <f t="shared" si="7"/>
        <v>0.05485105674821101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330.50000000000006</v>
      </c>
      <c r="O17" s="48">
        <f t="shared" si="22"/>
        <v>329.59999999999997</v>
      </c>
      <c r="P17" s="46">
        <f t="shared" si="8"/>
        <v>-0.900000000000091</v>
      </c>
      <c r="Q17" s="47">
        <f t="shared" si="9"/>
        <v>0.05485105674821101</v>
      </c>
      <c r="R17" s="44">
        <v>90</v>
      </c>
      <c r="S17" s="45">
        <v>9.6</v>
      </c>
      <c r="T17" s="44">
        <v>9.6</v>
      </c>
      <c r="U17" s="46">
        <f t="shared" si="10"/>
        <v>0</v>
      </c>
      <c r="V17" s="47">
        <f t="shared" si="11"/>
        <v>0.10666666666666666</v>
      </c>
      <c r="W17" s="44">
        <v>332</v>
      </c>
      <c r="X17" s="45">
        <v>29</v>
      </c>
      <c r="Y17" s="44">
        <v>29.1</v>
      </c>
      <c r="Z17" s="133">
        <f>Y17-X17</f>
        <v>0.10000000000000142</v>
      </c>
      <c r="AA17" s="47">
        <f t="shared" si="12"/>
        <v>0.08765060240963855</v>
      </c>
      <c r="AB17" s="44">
        <v>413</v>
      </c>
      <c r="AC17" s="45"/>
      <c r="AD17" s="44">
        <v>-0.7</v>
      </c>
      <c r="AE17" s="46">
        <f t="shared" si="13"/>
        <v>-0.7</v>
      </c>
      <c r="AF17" s="47">
        <f>AD17/AB17</f>
        <v>-0.001694915254237288</v>
      </c>
      <c r="AG17" s="44">
        <v>4340</v>
      </c>
      <c r="AH17" s="45">
        <v>261.3</v>
      </c>
      <c r="AI17" s="44">
        <v>261.3</v>
      </c>
      <c r="AJ17" s="46">
        <f t="shared" si="14"/>
        <v>0</v>
      </c>
      <c r="AK17" s="47">
        <f t="shared" si="15"/>
        <v>0.0602073732718894</v>
      </c>
      <c r="AL17" s="44">
        <v>439</v>
      </c>
      <c r="AM17" s="45">
        <v>21.6</v>
      </c>
      <c r="AN17" s="44">
        <v>21.7</v>
      </c>
      <c r="AO17" s="46">
        <f t="shared" si="16"/>
        <v>0.09999999999999787</v>
      </c>
      <c r="AP17" s="47">
        <f t="shared" si="17"/>
        <v>0.04943052391799544</v>
      </c>
      <c r="AQ17" s="44">
        <v>232</v>
      </c>
      <c r="AR17" s="45">
        <v>7.7</v>
      </c>
      <c r="AS17" s="44">
        <v>7.2</v>
      </c>
      <c r="AT17" s="46">
        <f t="shared" si="18"/>
        <v>-0.5</v>
      </c>
      <c r="AU17" s="47">
        <f>AS17/AQ17</f>
        <v>0.03103448275862069</v>
      </c>
      <c r="AV17" s="44">
        <v>163</v>
      </c>
      <c r="AW17" s="45">
        <v>1.3</v>
      </c>
      <c r="AX17" s="45">
        <v>1.4</v>
      </c>
      <c r="AY17" s="46">
        <f t="shared" si="19"/>
        <v>0.09999999999999987</v>
      </c>
      <c r="AZ17" s="47">
        <f t="shared" si="20"/>
        <v>0.008588957055214723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4428.7</v>
      </c>
      <c r="E18" s="98">
        <f t="shared" si="21"/>
        <v>3814.9999999999995</v>
      </c>
      <c r="F18" s="99">
        <f t="shared" si="4"/>
        <v>-613.7000000000003</v>
      </c>
      <c r="G18" s="100">
        <f t="shared" si="7"/>
        <v>0.08612126958327689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4428.7</v>
      </c>
      <c r="O18" s="101">
        <f t="shared" si="22"/>
        <v>3814.9999999999995</v>
      </c>
      <c r="P18" s="99">
        <f t="shared" si="8"/>
        <v>-613.7000000000003</v>
      </c>
      <c r="Q18" s="100">
        <f t="shared" si="9"/>
        <v>0.08612126958327689</v>
      </c>
      <c r="R18" s="97">
        <f>SUM(R19+R20)</f>
        <v>1360</v>
      </c>
      <c r="S18" s="97">
        <f>SUM(S19+S20)</f>
        <v>8.9</v>
      </c>
      <c r="T18" s="97">
        <f>SUM(T19+T20)</f>
        <v>8.9</v>
      </c>
      <c r="U18" s="99">
        <f t="shared" si="10"/>
        <v>0</v>
      </c>
      <c r="V18" s="100">
        <f t="shared" si="11"/>
        <v>0.0065441176470588235</v>
      </c>
      <c r="W18" s="97">
        <f>SUM(W19+W20)</f>
        <v>3051</v>
      </c>
      <c r="X18" s="97">
        <f>SUM(X19+X20)</f>
        <v>238.8</v>
      </c>
      <c r="Y18" s="97">
        <f>SUM(Y19+Y20)</f>
        <v>241.3</v>
      </c>
      <c r="Z18" s="134">
        <f>Y18-X18</f>
        <v>2.5</v>
      </c>
      <c r="AA18" s="100">
        <f t="shared" si="12"/>
        <v>0.07908882333661095</v>
      </c>
      <c r="AB18" s="97">
        <f>SUM(AB19+AB20)</f>
        <v>2937</v>
      </c>
      <c r="AC18" s="97">
        <f>SUM(AC19+AC20)</f>
        <v>121.80000000000001</v>
      </c>
      <c r="AD18" s="97">
        <f>SUM(AD19+AD20)</f>
        <v>121.80000000000001</v>
      </c>
      <c r="AE18" s="99">
        <f t="shared" si="13"/>
        <v>0</v>
      </c>
      <c r="AF18" s="100">
        <f>AD18/AB18</f>
        <v>0.0414708886618999</v>
      </c>
      <c r="AG18" s="97">
        <f>SUM(AG19+AG20)</f>
        <v>19029</v>
      </c>
      <c r="AH18" s="97">
        <f>SUM(AH19+AH20)</f>
        <v>2652.2</v>
      </c>
      <c r="AI18" s="97">
        <f>SUM(AI19+AI20)</f>
        <v>2652.2</v>
      </c>
      <c r="AJ18" s="99">
        <f t="shared" si="14"/>
        <v>0</v>
      </c>
      <c r="AK18" s="100">
        <f t="shared" si="15"/>
        <v>0.1393767407640969</v>
      </c>
      <c r="AL18" s="97">
        <f>SUM(AL19+AL20)</f>
        <v>9265</v>
      </c>
      <c r="AM18" s="97">
        <f>AM19+AM20</f>
        <v>662.4000000000001</v>
      </c>
      <c r="AN18" s="97">
        <f>SUM(AN19+AN20)</f>
        <v>685.6</v>
      </c>
      <c r="AO18" s="99">
        <f t="shared" si="16"/>
        <v>23.199999999999932</v>
      </c>
      <c r="AP18" s="100">
        <f>AN18/AL18</f>
        <v>0.0739989206691851</v>
      </c>
      <c r="AQ18" s="97">
        <f>SUM(AQ19+AQ20)</f>
        <v>3957</v>
      </c>
      <c r="AR18" s="97">
        <f>SUM(AR19+AR20)</f>
        <v>747.1</v>
      </c>
      <c r="AS18" s="97">
        <f>SUM(AS19+AS20)</f>
        <v>107.69999999999999</v>
      </c>
      <c r="AT18" s="99">
        <f t="shared" si="18"/>
        <v>-639.4000000000001</v>
      </c>
      <c r="AU18" s="100">
        <f>AS18/AQ18</f>
        <v>0.02721758908263836</v>
      </c>
      <c r="AV18" s="97">
        <f>SUM(AV19+AV20)</f>
        <v>4699</v>
      </c>
      <c r="AW18" s="97">
        <f>SUM(AW19+AW20)</f>
        <v>-2.5</v>
      </c>
      <c r="AX18" s="97">
        <f>SUM(AX19+AX20)</f>
        <v>-2.5</v>
      </c>
      <c r="AY18" s="99">
        <f t="shared" si="19"/>
        <v>0</v>
      </c>
      <c r="AZ18" s="100">
        <f t="shared" si="20"/>
        <v>-0.0005320280910832092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3616</v>
      </c>
      <c r="E19" s="45">
        <f>J19+O19</f>
        <v>3004.6</v>
      </c>
      <c r="F19" s="46">
        <f t="shared" si="4"/>
        <v>-611.4000000000001</v>
      </c>
      <c r="G19" s="47">
        <f t="shared" si="7"/>
        <v>0.1641768209387465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3616</v>
      </c>
      <c r="O19" s="48">
        <f>T19+Y19+AD19+AI19+AN19+AS19+AX19</f>
        <v>3004.6</v>
      </c>
      <c r="P19" s="46">
        <f>O19-N19</f>
        <v>-611.4000000000001</v>
      </c>
      <c r="Q19" s="47">
        <f>O19/M19</f>
        <v>0.1641768209387465</v>
      </c>
      <c r="R19" s="44">
        <v>10</v>
      </c>
      <c r="S19" s="45">
        <v>1.5</v>
      </c>
      <c r="T19" s="97">
        <v>1.5</v>
      </c>
      <c r="U19" s="99">
        <f t="shared" si="10"/>
        <v>0</v>
      </c>
      <c r="V19" s="47"/>
      <c r="W19" s="44">
        <v>294</v>
      </c>
      <c r="X19" s="45">
        <v>119.6</v>
      </c>
      <c r="Y19" s="44">
        <v>119.6</v>
      </c>
      <c r="Z19" s="134">
        <f>Y19-X19</f>
        <v>0</v>
      </c>
      <c r="AA19" s="47"/>
      <c r="AB19" s="44">
        <v>509</v>
      </c>
      <c r="AC19" s="45">
        <v>92.7</v>
      </c>
      <c r="AD19" s="44">
        <v>92.7</v>
      </c>
      <c r="AE19" s="46"/>
      <c r="AF19" s="47"/>
      <c r="AG19" s="44">
        <v>9452</v>
      </c>
      <c r="AH19" s="45">
        <v>2215.5</v>
      </c>
      <c r="AI19" s="44">
        <v>2215.5</v>
      </c>
      <c r="AJ19" s="46">
        <f>AI19-AH19</f>
        <v>0</v>
      </c>
      <c r="AK19" s="47">
        <f>AI19/AG19</f>
        <v>0.23439483707151926</v>
      </c>
      <c r="AL19" s="44">
        <v>5013</v>
      </c>
      <c r="AM19" s="45">
        <v>554.2</v>
      </c>
      <c r="AN19" s="44">
        <v>575.7</v>
      </c>
      <c r="AO19" s="99">
        <f t="shared" si="16"/>
        <v>21.5</v>
      </c>
      <c r="AP19" s="47"/>
      <c r="AQ19" s="44">
        <v>707</v>
      </c>
      <c r="AR19" s="45">
        <v>707</v>
      </c>
      <c r="AS19" s="44">
        <v>74.1</v>
      </c>
      <c r="AT19" s="46">
        <f t="shared" si="18"/>
        <v>-632.9</v>
      </c>
      <c r="AU19" s="47"/>
      <c r="AV19" s="44">
        <v>2316</v>
      </c>
      <c r="AW19" s="45">
        <v>-74.5</v>
      </c>
      <c r="AX19" s="44">
        <v>-74.5</v>
      </c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812.7</v>
      </c>
      <c r="E20" s="45">
        <f t="shared" si="21"/>
        <v>810.4</v>
      </c>
      <c r="F20" s="46">
        <f t="shared" si="4"/>
        <v>-2.300000000000068</v>
      </c>
      <c r="G20" s="47">
        <f t="shared" si="7"/>
        <v>0.031172827633957765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812.7</v>
      </c>
      <c r="O20" s="48">
        <f t="shared" si="22"/>
        <v>810.4</v>
      </c>
      <c r="P20" s="46">
        <f>O20-N20</f>
        <v>-2.300000000000068</v>
      </c>
      <c r="Q20" s="47">
        <f>O20/M20</f>
        <v>0.031172827633957765</v>
      </c>
      <c r="R20" s="44">
        <v>1350</v>
      </c>
      <c r="S20" s="45">
        <v>7.4</v>
      </c>
      <c r="T20" s="44">
        <v>7.4</v>
      </c>
      <c r="U20" s="46">
        <f t="shared" si="10"/>
        <v>0</v>
      </c>
      <c r="V20" s="47">
        <f t="shared" si="11"/>
        <v>0.005481481481481482</v>
      </c>
      <c r="W20" s="44">
        <v>2757</v>
      </c>
      <c r="X20" s="45">
        <v>119.2</v>
      </c>
      <c r="Y20" s="44">
        <v>121.7</v>
      </c>
      <c r="Z20" s="133">
        <f>Y20-X20</f>
        <v>2.5</v>
      </c>
      <c r="AA20" s="47">
        <f t="shared" si="12"/>
        <v>0.044142183532825535</v>
      </c>
      <c r="AB20" s="44">
        <v>2428</v>
      </c>
      <c r="AC20" s="45">
        <v>29.1</v>
      </c>
      <c r="AD20" s="44">
        <v>29.1</v>
      </c>
      <c r="AE20" s="46">
        <f>AD20-AC20</f>
        <v>0</v>
      </c>
      <c r="AF20" s="47">
        <f>AD20/AB20</f>
        <v>0.01198517298187809</v>
      </c>
      <c r="AG20" s="44">
        <v>9577</v>
      </c>
      <c r="AH20" s="45">
        <v>436.7</v>
      </c>
      <c r="AI20" s="44">
        <v>436.7</v>
      </c>
      <c r="AJ20" s="46">
        <f t="shared" si="14"/>
        <v>0</v>
      </c>
      <c r="AK20" s="47">
        <f t="shared" si="15"/>
        <v>0.04559883053148167</v>
      </c>
      <c r="AL20" s="44">
        <v>4252</v>
      </c>
      <c r="AM20" s="45">
        <v>108.2</v>
      </c>
      <c r="AN20" s="44">
        <v>109.9</v>
      </c>
      <c r="AO20" s="46">
        <f>AN20-AM20</f>
        <v>1.7000000000000028</v>
      </c>
      <c r="AP20" s="47">
        <f>AN20/AL20</f>
        <v>0.025846660395108186</v>
      </c>
      <c r="AQ20" s="44">
        <v>3250</v>
      </c>
      <c r="AR20" s="45">
        <v>40.1</v>
      </c>
      <c r="AS20" s="44">
        <v>33.6</v>
      </c>
      <c r="AT20" s="46">
        <f t="shared" si="18"/>
        <v>-6.5</v>
      </c>
      <c r="AU20" s="47">
        <f>AS20/AQ20</f>
        <v>0.01033846153846154</v>
      </c>
      <c r="AV20" s="44">
        <v>2383</v>
      </c>
      <c r="AW20" s="45">
        <v>72</v>
      </c>
      <c r="AX20" s="44">
        <v>72</v>
      </c>
      <c r="AY20" s="46">
        <f t="shared" si="19"/>
        <v>0</v>
      </c>
      <c r="AZ20" s="47">
        <f t="shared" si="20"/>
        <v>0.030214015946286196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1854.6000000000001</v>
      </c>
      <c r="E21" s="45">
        <f t="shared" si="21"/>
        <v>1862.5</v>
      </c>
      <c r="F21" s="99">
        <f t="shared" si="4"/>
        <v>7.899999999999864</v>
      </c>
      <c r="G21" s="100">
        <f t="shared" si="7"/>
        <v>0.07343374206521311</v>
      </c>
      <c r="H21" s="97">
        <f>H22+H23</f>
        <v>10246</v>
      </c>
      <c r="I21" s="97">
        <f>I22+I23</f>
        <v>770.7</v>
      </c>
      <c r="J21" s="97">
        <f>J22+J23</f>
        <v>778.5999999999999</v>
      </c>
      <c r="K21" s="99">
        <f>J21-I21</f>
        <v>7.899999999999864</v>
      </c>
      <c r="L21" s="100">
        <f>J21/H21</f>
        <v>0.0759906304899473</v>
      </c>
      <c r="M21" s="101">
        <f>M22+M23</f>
        <v>15117</v>
      </c>
      <c r="N21" s="102">
        <f>N22+N23</f>
        <v>1083.9</v>
      </c>
      <c r="O21" s="101">
        <f>O22+O23</f>
        <v>1083.9</v>
      </c>
      <c r="P21" s="99">
        <f>O21-N21</f>
        <v>0</v>
      </c>
      <c r="Q21" s="100">
        <f>O21/M21</f>
        <v>0.07170073427267315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1083.9</v>
      </c>
      <c r="AI21" s="97">
        <f>AI22+AI23</f>
        <v>1083.9</v>
      </c>
      <c r="AJ21" s="99">
        <f t="shared" si="14"/>
        <v>0</v>
      </c>
      <c r="AK21" s="100">
        <f t="shared" si="15"/>
        <v>0.07170073427267315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583.8</v>
      </c>
      <c r="E22" s="45">
        <f t="shared" si="21"/>
        <v>643.5999999999999</v>
      </c>
      <c r="F22" s="46">
        <f>E22-D22</f>
        <v>59.799999999999955</v>
      </c>
      <c r="G22" s="47">
        <f>E22/C22</f>
        <v>0.32423173803526445</v>
      </c>
      <c r="H22" s="44">
        <v>1238</v>
      </c>
      <c r="I22" s="44">
        <v>293.4</v>
      </c>
      <c r="J22" s="44">
        <v>353.2</v>
      </c>
      <c r="K22" s="46">
        <f>J22-I22</f>
        <v>59.80000000000001</v>
      </c>
      <c r="L22" s="47">
        <f>J22/H22</f>
        <v>0.2852988691437803</v>
      </c>
      <c r="M22" s="48">
        <f aca="true" t="shared" si="23" ref="M22:O23">AG22</f>
        <v>747</v>
      </c>
      <c r="N22" s="49">
        <f t="shared" si="23"/>
        <v>290.4</v>
      </c>
      <c r="O22" s="48">
        <f t="shared" si="23"/>
        <v>290.4</v>
      </c>
      <c r="P22" s="46">
        <f>O22-N22</f>
        <v>0</v>
      </c>
      <c r="Q22" s="47">
        <f>O22/M22</f>
        <v>0.38875502008032126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290.4</v>
      </c>
      <c r="AI22" s="44">
        <v>290.4</v>
      </c>
      <c r="AJ22" s="46">
        <f t="shared" si="14"/>
        <v>0</v>
      </c>
      <c r="AK22" s="47">
        <f t="shared" si="15"/>
        <v>0.38875502008032126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1270.8</v>
      </c>
      <c r="E23" s="45">
        <f t="shared" si="21"/>
        <v>1218.9</v>
      </c>
      <c r="F23" s="46">
        <f>E23-D23</f>
        <v>-51.899999999999864</v>
      </c>
      <c r="G23" s="47">
        <f>E23/C23</f>
        <v>0.05213876293951579</v>
      </c>
      <c r="H23" s="44">
        <v>9008</v>
      </c>
      <c r="I23" s="44">
        <v>477.3</v>
      </c>
      <c r="J23" s="44">
        <v>425.4</v>
      </c>
      <c r="K23" s="46">
        <f>J23-I23</f>
        <v>-51.900000000000034</v>
      </c>
      <c r="L23" s="47">
        <f>J23/H23</f>
        <v>0.0472246891651865</v>
      </c>
      <c r="M23" s="48">
        <f t="shared" si="23"/>
        <v>14370</v>
      </c>
      <c r="N23" s="49">
        <f t="shared" si="23"/>
        <v>793.5</v>
      </c>
      <c r="O23" s="48">
        <f t="shared" si="23"/>
        <v>793.5</v>
      </c>
      <c r="P23" s="46">
        <f>O23-N23</f>
        <v>0</v>
      </c>
      <c r="Q23" s="47">
        <f>O23/M23</f>
        <v>0.055219206680584554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793.5</v>
      </c>
      <c r="AI23" s="44">
        <v>793.5</v>
      </c>
      <c r="AJ23" s="46">
        <f t="shared" si="14"/>
        <v>0</v>
      </c>
      <c r="AK23" s="47">
        <f t="shared" si="15"/>
        <v>0.055219206680584554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893.6</v>
      </c>
      <c r="E24" s="37">
        <f t="shared" si="21"/>
        <v>959.6</v>
      </c>
      <c r="F24" s="29">
        <f t="shared" si="4"/>
        <v>66</v>
      </c>
      <c r="G24" s="38">
        <f t="shared" si="7"/>
        <v>0.18601585670808538</v>
      </c>
      <c r="H24" s="36">
        <v>5100</v>
      </c>
      <c r="I24" s="36">
        <v>885.5</v>
      </c>
      <c r="J24" s="36">
        <v>951.5</v>
      </c>
      <c r="K24" s="29">
        <f>J24-I24</f>
        <v>66</v>
      </c>
      <c r="L24" s="38">
        <f aca="true" t="shared" si="24" ref="L24:L29">J24/H24</f>
        <v>0.18656862745098038</v>
      </c>
      <c r="M24" s="39">
        <f>R24+W24+AB24+AG24+AL24+AQ24+AV24</f>
        <v>58.699999999999996</v>
      </c>
      <c r="N24" s="40">
        <f>S24+X24+AC24+AH24+AM24+AR24+AW24</f>
        <v>8.1</v>
      </c>
      <c r="O24" s="39">
        <f>T24+Y24+AD24+AI24+AN24+AS24+AX24</f>
        <v>8.1</v>
      </c>
      <c r="P24" s="29">
        <f t="shared" si="8"/>
        <v>0</v>
      </c>
      <c r="Q24" s="38">
        <f t="shared" si="9"/>
        <v>0.13798977853492334</v>
      </c>
      <c r="R24" s="36">
        <v>6.3</v>
      </c>
      <c r="S24" s="37">
        <v>0.7</v>
      </c>
      <c r="T24" s="36">
        <v>0.7</v>
      </c>
      <c r="U24" s="29">
        <f t="shared" si="10"/>
        <v>0</v>
      </c>
      <c r="V24" s="38">
        <f t="shared" si="11"/>
        <v>0.1111111111111111</v>
      </c>
      <c r="W24" s="36">
        <v>8.7</v>
      </c>
      <c r="X24" s="37">
        <v>0.6</v>
      </c>
      <c r="Y24" s="36">
        <v>0.6</v>
      </c>
      <c r="Z24" s="131">
        <f>Y24-X24</f>
        <v>0</v>
      </c>
      <c r="AA24" s="38">
        <f t="shared" si="12"/>
        <v>0.06896551724137931</v>
      </c>
      <c r="AB24" s="36">
        <v>17.8</v>
      </c>
      <c r="AC24" s="37">
        <v>1.6</v>
      </c>
      <c r="AD24" s="36">
        <v>1.6</v>
      </c>
      <c r="AE24" s="29">
        <f t="shared" si="13"/>
        <v>0</v>
      </c>
      <c r="AF24" s="38">
        <f>AD24/AB24</f>
        <v>0.0898876404494382</v>
      </c>
      <c r="AG24" s="36"/>
      <c r="AH24" s="37"/>
      <c r="AI24" s="36"/>
      <c r="AJ24" s="29"/>
      <c r="AK24" s="38"/>
      <c r="AL24" s="36">
        <v>15.7</v>
      </c>
      <c r="AM24" s="37">
        <v>3.3</v>
      </c>
      <c r="AN24" s="36">
        <v>3.3</v>
      </c>
      <c r="AO24" s="29">
        <f t="shared" si="16"/>
        <v>0</v>
      </c>
      <c r="AP24" s="38">
        <f t="shared" si="17"/>
        <v>0.21019108280254778</v>
      </c>
      <c r="AQ24" s="36">
        <v>4.8</v>
      </c>
      <c r="AR24" s="37">
        <v>1.7</v>
      </c>
      <c r="AS24" s="36">
        <v>1.7</v>
      </c>
      <c r="AT24" s="29">
        <f t="shared" si="18"/>
        <v>0</v>
      </c>
      <c r="AU24" s="38">
        <f>AS24/AQ24</f>
        <v>0.3541666666666667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16417.500000000004</v>
      </c>
      <c r="E25" s="126">
        <f t="shared" si="21"/>
        <v>22510.999999999996</v>
      </c>
      <c r="F25" s="119">
        <f aca="true" t="shared" si="26" ref="F25:F45">E25-D25</f>
        <v>6093.499999999993</v>
      </c>
      <c r="G25" s="120">
        <f aca="true" t="shared" si="27" ref="G25:G37">E25/C25</f>
        <v>0.3374436369741449</v>
      </c>
      <c r="H25" s="119">
        <f>H26+H35+H36+H37+H38+H40+H41+H42+H43+H44</f>
        <v>58852.5</v>
      </c>
      <c r="I25" s="119">
        <f>I26+I35+I36+I37+I38+I40+I41+I42+I43+I44</f>
        <v>14895.200000000003</v>
      </c>
      <c r="J25" s="119">
        <f>J26+J35+J36+J37+J38+J39+J40+J41+J42+J43+J44</f>
        <v>17367.699999999997</v>
      </c>
      <c r="K25" s="119">
        <f aca="true" t="shared" si="28" ref="K25:K39">J25-I25</f>
        <v>2472.4999999999945</v>
      </c>
      <c r="L25" s="120">
        <f t="shared" si="24"/>
        <v>0.29510556051144804</v>
      </c>
      <c r="M25" s="119">
        <f>M26+M35+M36+M37+M38+M39+M40+M41+M42+M43+M44</f>
        <v>7857.9</v>
      </c>
      <c r="N25" s="119">
        <f>N26+N35+N36+N37+N38+N39+N40+N41+N42+N43+N44</f>
        <v>1522.3</v>
      </c>
      <c r="O25" s="119">
        <f>O26+O35+O36+O37+O38+O39+O40+O41+O42+O43+O44</f>
        <v>5143.299999999999</v>
      </c>
      <c r="P25" s="119">
        <f t="shared" si="8"/>
        <v>3620.999999999999</v>
      </c>
      <c r="Q25" s="120">
        <f t="shared" si="9"/>
        <v>0.6545387444482622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3.2</v>
      </c>
      <c r="Y25" s="119">
        <f>Y26+Y35+Y36+Y37+Y38+Y40+Y41+Y42+Y43</f>
        <v>3.4</v>
      </c>
      <c r="Z25" s="130">
        <f>Y25-X25</f>
        <v>0.19999999999999973</v>
      </c>
      <c r="AA25" s="120">
        <f t="shared" si="12"/>
        <v>0.22666666666666666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1553.8</v>
      </c>
      <c r="AE25" s="119">
        <f t="shared" si="13"/>
        <v>1553.8</v>
      </c>
      <c r="AF25" s="120">
        <f>AD25/AB25</f>
        <v>535.7931034482758</v>
      </c>
      <c r="AG25" s="119">
        <f>AG26+AG35+AG36+AG37+AG38+AG39+AG40+AG41+AG42+AG43+AG44</f>
        <v>7361.2</v>
      </c>
      <c r="AH25" s="119">
        <f>AH26+AH35+AH36+AH37+AH38+AH39+AH40+AH41+AH42+AH43+AH44</f>
        <v>1403.5</v>
      </c>
      <c r="AI25" s="119">
        <f>AI26+AI35+AI36+AI37+AI38+AI39+AI40+AI41+AI42+AI43+AI44</f>
        <v>3468.3999999999996</v>
      </c>
      <c r="AJ25" s="119">
        <f>AI25-AH25</f>
        <v>2064.8999999999996</v>
      </c>
      <c r="AK25" s="120">
        <f>AI25/AG25</f>
        <v>0.47117317828614896</v>
      </c>
      <c r="AL25" s="119">
        <f>AL26+AL35+AL36+AL37+AL38+AL40+AL41+AL42+AL43+AL44</f>
        <v>472.4</v>
      </c>
      <c r="AM25" s="119">
        <f>AM26+AM35+AM36+AM37+AM38+AM40+AM41+AM42+AM43+AM44</f>
        <v>115.60000000000001</v>
      </c>
      <c r="AN25" s="119">
        <f>AN26+AN35+AN36+AN37+AN38+AN40+AN41+AN42+AN43+AN44</f>
        <v>117.7</v>
      </c>
      <c r="AO25" s="119">
        <f t="shared" si="16"/>
        <v>2.0999999999999943</v>
      </c>
      <c r="AP25" s="120">
        <f t="shared" si="17"/>
        <v>0.24915325994919563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16002.400000000001</v>
      </c>
      <c r="E26" s="30">
        <f t="shared" si="21"/>
        <v>19573.699999999997</v>
      </c>
      <c r="F26" s="29">
        <f t="shared" si="26"/>
        <v>3571.2999999999956</v>
      </c>
      <c r="G26" s="31">
        <f t="shared" si="27"/>
        <v>0.29684241814870244</v>
      </c>
      <c r="H26" s="29">
        <f>SUM(H27:H33)</f>
        <v>58152.700000000004</v>
      </c>
      <c r="I26" s="29">
        <f>SUM(I27:I34)</f>
        <v>14491.500000000002</v>
      </c>
      <c r="J26" s="29">
        <f>SUM(J27:J34)</f>
        <v>18062.6</v>
      </c>
      <c r="K26" s="29">
        <f t="shared" si="28"/>
        <v>3571.0999999999967</v>
      </c>
      <c r="L26" s="31">
        <f t="shared" si="24"/>
        <v>0.31060638628988846</v>
      </c>
      <c r="M26" s="29">
        <f>M27+M28+M29+M30+M31+M32+M33+M34</f>
        <v>7787</v>
      </c>
      <c r="N26" s="30">
        <f>N27+N28+N29+N30+N31+N32+N33+N34</f>
        <v>1510.8999999999999</v>
      </c>
      <c r="O26" s="29">
        <f>SUM(O27:O34)</f>
        <v>1511.1</v>
      </c>
      <c r="P26" s="29">
        <f t="shared" si="8"/>
        <v>0.20000000000004547</v>
      </c>
      <c r="Q26" s="31">
        <f t="shared" si="9"/>
        <v>0.1940541928855785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2.7</v>
      </c>
      <c r="Y26" s="30">
        <f>Y27+Y28+Y29+Y30+Y31+Y32</f>
        <v>2.9</v>
      </c>
      <c r="Z26" s="132">
        <f>Y26-X26</f>
        <v>0.19999999999999973</v>
      </c>
      <c r="AA26" s="31">
        <f>Y26/W26</f>
        <v>0.25892857142857145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1395.5</v>
      </c>
      <c r="AI26" s="29">
        <f>SUM(AI27:AI34)</f>
        <v>1395.5</v>
      </c>
      <c r="AJ26" s="29">
        <f>AI26-AH26</f>
        <v>0</v>
      </c>
      <c r="AK26" s="31">
        <f>AI26/AG26</f>
        <v>0.19090809598073818</v>
      </c>
      <c r="AL26" s="29">
        <f>AL27+AL28+AL29+AL30+AL31+AL32</f>
        <v>466</v>
      </c>
      <c r="AM26" s="29">
        <f>AM27+AM28+AM29+AM30+AM31+AM32</f>
        <v>112.7</v>
      </c>
      <c r="AN26" s="29">
        <f>AN27+AN28+AN29+AN30+AN31+AN32</f>
        <v>112.7</v>
      </c>
      <c r="AO26" s="29">
        <f t="shared" si="16"/>
        <v>0</v>
      </c>
      <c r="AP26" s="31">
        <f t="shared" si="17"/>
        <v>0.24184549356223176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11.6</v>
      </c>
      <c r="F27" s="46">
        <f t="shared" si="26"/>
        <v>11.6</v>
      </c>
      <c r="G27" s="47">
        <f t="shared" si="27"/>
        <v>0.11599999999999999</v>
      </c>
      <c r="H27" s="44">
        <v>100</v>
      </c>
      <c r="I27" s="44"/>
      <c r="J27" s="44">
        <v>11.6</v>
      </c>
      <c r="K27" s="46">
        <f t="shared" si="28"/>
        <v>11.6</v>
      </c>
      <c r="L27" s="79">
        <f t="shared" si="24"/>
        <v>0.11599999999999999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15266.800000000001</v>
      </c>
      <c r="E28" s="45">
        <f t="shared" si="21"/>
        <v>18662.699999999997</v>
      </c>
      <c r="F28" s="46">
        <f t="shared" si="26"/>
        <v>3395.899999999996</v>
      </c>
      <c r="G28" s="47">
        <f t="shared" si="27"/>
        <v>0.2930401262433953</v>
      </c>
      <c r="H28" s="44">
        <v>57686.3</v>
      </c>
      <c r="I28" s="44">
        <v>14334.2</v>
      </c>
      <c r="J28" s="44">
        <v>17730.1</v>
      </c>
      <c r="K28" s="46">
        <f t="shared" si="28"/>
        <v>3395.899999999998</v>
      </c>
      <c r="L28" s="47">
        <f t="shared" si="24"/>
        <v>0.30735373910269853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932.6</v>
      </c>
      <c r="O28" s="65">
        <f aca="true" t="shared" si="31" ref="O28:O35">T28+Y28+AD28+AI28+AN28+AS28+AX28</f>
        <v>932.6</v>
      </c>
      <c r="P28" s="46">
        <f t="shared" si="8"/>
        <v>0</v>
      </c>
      <c r="Q28" s="47">
        <f aca="true" t="shared" si="32" ref="Q28:Q34">O28/M28</f>
        <v>0.15542815239492017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932.6</v>
      </c>
      <c r="AI28" s="45">
        <v>932.6</v>
      </c>
      <c r="AJ28" s="46">
        <f>AI28-AH28</f>
        <v>0</v>
      </c>
      <c r="AK28" s="47">
        <f>AI28/AG28</f>
        <v>0.15542815239492017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107.10000000000001</v>
      </c>
      <c r="E29" s="44">
        <f t="shared" si="21"/>
        <v>91.2</v>
      </c>
      <c r="F29" s="46">
        <f t="shared" si="26"/>
        <v>-15.900000000000006</v>
      </c>
      <c r="G29" s="47">
        <f t="shared" si="27"/>
        <v>0.42300556586270877</v>
      </c>
      <c r="H29" s="44">
        <v>104.8</v>
      </c>
      <c r="I29" s="44">
        <v>26.2</v>
      </c>
      <c r="J29" s="44">
        <v>10.3</v>
      </c>
      <c r="K29" s="46">
        <f t="shared" si="28"/>
        <v>-15.899999999999999</v>
      </c>
      <c r="L29" s="79">
        <f t="shared" si="24"/>
        <v>0.09828244274809161</v>
      </c>
      <c r="M29" s="48">
        <f t="shared" si="29"/>
        <v>110.8</v>
      </c>
      <c r="N29" s="49">
        <f t="shared" si="30"/>
        <v>80.9</v>
      </c>
      <c r="O29" s="65">
        <f t="shared" si="31"/>
        <v>80.9</v>
      </c>
      <c r="P29" s="46">
        <f t="shared" si="8"/>
        <v>0</v>
      </c>
      <c r="Q29" s="47">
        <f t="shared" si="32"/>
        <v>0.73014440433213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80.9</v>
      </c>
      <c r="AI29" s="45">
        <v>80.9</v>
      </c>
      <c r="AJ29" s="46">
        <f>AI29-AH29</f>
        <v>0</v>
      </c>
      <c r="AK29" s="47">
        <f>AI29/AG29</f>
        <v>0.73014440433213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58.300000000000004</v>
      </c>
      <c r="E30" s="45">
        <f t="shared" si="21"/>
        <v>58.5</v>
      </c>
      <c r="F30" s="46">
        <f t="shared" si="26"/>
        <v>0.19999999999999574</v>
      </c>
      <c r="G30" s="47">
        <f t="shared" si="27"/>
        <v>0.34411764705882353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58.300000000000004</v>
      </c>
      <c r="O30" s="65">
        <f t="shared" si="31"/>
        <v>58.5</v>
      </c>
      <c r="P30" s="46">
        <f t="shared" si="8"/>
        <v>0.19999999999999574</v>
      </c>
      <c r="Q30" s="47">
        <f t="shared" si="32"/>
        <v>0.34411764705882353</v>
      </c>
      <c r="R30" s="44"/>
      <c r="S30" s="44"/>
      <c r="T30" s="45"/>
      <c r="U30" s="46"/>
      <c r="V30" s="38"/>
      <c r="W30" s="44">
        <v>11.2</v>
      </c>
      <c r="X30" s="44">
        <v>2.7</v>
      </c>
      <c r="Y30" s="45">
        <v>2.9</v>
      </c>
      <c r="Z30" s="133">
        <f>Y30-X30</f>
        <v>0.19999999999999973</v>
      </c>
      <c r="AA30" s="47">
        <f>Y30/W30</f>
        <v>0.25892857142857145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55.6</v>
      </c>
      <c r="AN30" s="45">
        <v>55.6</v>
      </c>
      <c r="AO30" s="46">
        <f>AN30-AM30</f>
        <v>0</v>
      </c>
      <c r="AP30" s="47">
        <f>AN30/AL30</f>
        <v>0.35012594458438284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110.30000000000001</v>
      </c>
      <c r="E31" s="45">
        <f t="shared" si="21"/>
        <v>167</v>
      </c>
      <c r="F31" s="46">
        <f t="shared" si="26"/>
        <v>56.69999999999999</v>
      </c>
      <c r="G31" s="47">
        <f t="shared" si="27"/>
        <v>0.3401914850275005</v>
      </c>
      <c r="H31" s="44">
        <v>183.7</v>
      </c>
      <c r="I31" s="44">
        <v>53.2</v>
      </c>
      <c r="J31" s="44">
        <v>109.9</v>
      </c>
      <c r="K31" s="46">
        <f t="shared" si="28"/>
        <v>56.7</v>
      </c>
      <c r="L31" s="47">
        <f>J31/H31</f>
        <v>0.598258029395754</v>
      </c>
      <c r="M31" s="48">
        <f t="shared" si="29"/>
        <v>307.2</v>
      </c>
      <c r="N31" s="49">
        <f t="shared" si="30"/>
        <v>57.1</v>
      </c>
      <c r="O31" s="65">
        <f t="shared" si="31"/>
        <v>57.1</v>
      </c>
      <c r="P31" s="46">
        <f t="shared" si="8"/>
        <v>0</v>
      </c>
      <c r="Q31" s="47">
        <f t="shared" si="32"/>
        <v>0.18587239583333334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57.1</v>
      </c>
      <c r="AN31" s="45">
        <v>57.1</v>
      </c>
      <c r="AO31" s="46">
        <f>AN31-AM31</f>
        <v>0</v>
      </c>
      <c r="AP31" s="47">
        <f>AN31/AL31</f>
        <v>0.18587239583333334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67.9</v>
      </c>
      <c r="E32" s="45">
        <f t="shared" si="21"/>
        <v>15</v>
      </c>
      <c r="F32" s="46">
        <f t="shared" si="26"/>
        <v>-52.900000000000006</v>
      </c>
      <c r="G32" s="47">
        <f t="shared" si="27"/>
        <v>0.15625</v>
      </c>
      <c r="H32" s="44">
        <v>67.9</v>
      </c>
      <c r="I32" s="44">
        <v>67.9</v>
      </c>
      <c r="J32" s="44">
        <v>15</v>
      </c>
      <c r="K32" s="46">
        <f t="shared" si="28"/>
        <v>-52.900000000000006</v>
      </c>
      <c r="L32" s="79">
        <f>J32/H32</f>
        <v>0.22091310751104565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34.5</v>
      </c>
      <c r="E33" s="45">
        <f t="shared" si="21"/>
        <v>87.7</v>
      </c>
      <c r="F33" s="46">
        <f t="shared" si="26"/>
        <v>53.2</v>
      </c>
      <c r="G33" s="47">
        <f t="shared" si="27"/>
        <v>0.23000262260687124</v>
      </c>
      <c r="H33" s="44">
        <v>10</v>
      </c>
      <c r="I33" s="44">
        <v>10</v>
      </c>
      <c r="J33" s="44">
        <v>63.2</v>
      </c>
      <c r="K33" s="46">
        <f t="shared" si="28"/>
        <v>53.2</v>
      </c>
      <c r="L33" s="47">
        <f>J33/H33</f>
        <v>6.32</v>
      </c>
      <c r="M33" s="48">
        <f t="shared" si="29"/>
        <v>371.3</v>
      </c>
      <c r="N33" s="48">
        <f>S33+X33+AC33+AH33+AM33+AR33+AW33</f>
        <v>24.5</v>
      </c>
      <c r="O33" s="65">
        <f t="shared" si="31"/>
        <v>24.5</v>
      </c>
      <c r="P33" s="46">
        <f t="shared" si="8"/>
        <v>0</v>
      </c>
      <c r="Q33" s="47">
        <f t="shared" si="32"/>
        <v>0.06598437920818745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24.5</v>
      </c>
      <c r="AI33" s="45">
        <v>24.5</v>
      </c>
      <c r="AJ33" s="46">
        <f>AI33-AH33</f>
        <v>0</v>
      </c>
      <c r="AK33" s="47">
        <f>AI33/AG33</f>
        <v>0.06598437920818745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357.5</v>
      </c>
      <c r="E34" s="45">
        <f>J34+O34</f>
        <v>480</v>
      </c>
      <c r="F34" s="46">
        <f>E34-D34</f>
        <v>122.5</v>
      </c>
      <c r="G34" s="47"/>
      <c r="H34" s="44"/>
      <c r="I34" s="44"/>
      <c r="J34" s="44">
        <v>122.5</v>
      </c>
      <c r="K34" s="46">
        <f t="shared" si="28"/>
        <v>122.5</v>
      </c>
      <c r="L34" s="47"/>
      <c r="M34" s="48">
        <f>R34+W34+AB34+AG34+AL34+AQ34+AV34</f>
        <v>799.4</v>
      </c>
      <c r="N34" s="48">
        <f>S34+X34+AC34+AH34+AM34+AR34+AW34</f>
        <v>357.5</v>
      </c>
      <c r="O34" s="65">
        <f t="shared" si="31"/>
        <v>357.5</v>
      </c>
      <c r="P34" s="46">
        <f t="shared" si="8"/>
        <v>0</v>
      </c>
      <c r="Q34" s="47">
        <f t="shared" si="32"/>
        <v>0.4472104078058544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357.5</v>
      </c>
      <c r="AI34" s="45">
        <v>357.5</v>
      </c>
      <c r="AJ34" s="46">
        <f>AI34-AH34</f>
        <v>0</v>
      </c>
      <c r="AK34" s="47">
        <f>AI34/AG34</f>
        <v>0.4472104078058544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318.1</v>
      </c>
      <c r="E35" s="37">
        <f t="shared" si="21"/>
        <v>407.7</v>
      </c>
      <c r="F35" s="29">
        <f t="shared" si="26"/>
        <v>89.59999999999997</v>
      </c>
      <c r="G35" s="38">
        <f t="shared" si="27"/>
        <v>1.1461906100646613</v>
      </c>
      <c r="H35" s="36">
        <v>355.7</v>
      </c>
      <c r="I35" s="36">
        <v>318.1</v>
      </c>
      <c r="J35" s="36">
        <v>407.7</v>
      </c>
      <c r="K35" s="29">
        <f t="shared" si="28"/>
        <v>89.59999999999997</v>
      </c>
      <c r="L35" s="38">
        <f>J35/H35</f>
        <v>1.1461906100646613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1564.9999999999998</v>
      </c>
      <c r="F36" s="29">
        <f t="shared" si="26"/>
        <v>1564.9999999999998</v>
      </c>
      <c r="G36" s="38"/>
      <c r="H36" s="36"/>
      <c r="I36" s="36"/>
      <c r="J36" s="36">
        <v>9.1</v>
      </c>
      <c r="K36" s="29">
        <f t="shared" si="28"/>
        <v>9.1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1555.8999999999999</v>
      </c>
      <c r="P36" s="29">
        <f aca="true" t="shared" si="35" ref="P36:P45">O36-N36</f>
        <v>1555.8999999999999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1553.8</v>
      </c>
      <c r="AE36" s="29">
        <f>AD36-AC36</f>
        <v>1553.8</v>
      </c>
      <c r="AF36" s="60"/>
      <c r="AG36" s="57"/>
      <c r="AH36" s="57"/>
      <c r="AI36" s="37"/>
      <c r="AJ36" s="32"/>
      <c r="AK36" s="47"/>
      <c r="AL36" s="36"/>
      <c r="AM36" s="36"/>
      <c r="AN36" s="37">
        <v>2.1</v>
      </c>
      <c r="AO36" s="29">
        <f>AN36-AM36</f>
        <v>2.1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-982.9000000000001</v>
      </c>
      <c r="F38" s="29">
        <f t="shared" si="26"/>
        <v>-982.9000000000001</v>
      </c>
      <c r="G38" s="38"/>
      <c r="H38" s="36"/>
      <c r="I38" s="36"/>
      <c r="J38" s="36">
        <v>-1239.7</v>
      </c>
      <c r="K38" s="29">
        <f t="shared" si="28"/>
        <v>-1239.7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256.8</v>
      </c>
      <c r="P38" s="29">
        <f t="shared" si="35"/>
        <v>256.8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256.8</v>
      </c>
      <c r="AJ38" s="32">
        <f>AI38-AH38</f>
        <v>256.8</v>
      </c>
      <c r="AK38" s="47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148</v>
      </c>
      <c r="F39" s="29">
        <f>E39-D39</f>
        <v>148</v>
      </c>
      <c r="G39" s="38"/>
      <c r="H39" s="36"/>
      <c r="I39" s="36"/>
      <c r="J39" s="36">
        <v>90.5</v>
      </c>
      <c r="K39" s="46">
        <f t="shared" si="28"/>
        <v>90.5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57.5</v>
      </c>
      <c r="P39" s="29">
        <f t="shared" si="35"/>
        <v>57.5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57.5</v>
      </c>
      <c r="AJ39" s="32">
        <f>AI39-AH39</f>
        <v>57.5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1721.6</v>
      </c>
      <c r="F40" s="29">
        <f t="shared" si="26"/>
        <v>1721.6</v>
      </c>
      <c r="G40" s="38"/>
      <c r="H40" s="36"/>
      <c r="I40" s="36"/>
      <c r="J40" s="36"/>
      <c r="K40" s="29">
        <f aca="true" t="shared" si="36" ref="K40:K45"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1721.6</v>
      </c>
      <c r="P40" s="29">
        <f t="shared" si="35"/>
        <v>1721.6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>
        <v>1721.6</v>
      </c>
      <c r="AJ40" s="32">
        <f>AI40-AH40</f>
        <v>1721.6</v>
      </c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85.6</v>
      </c>
      <c r="E41" s="37">
        <f t="shared" si="21"/>
        <v>42</v>
      </c>
      <c r="F41" s="29">
        <f t="shared" si="26"/>
        <v>-43.599999999999994</v>
      </c>
      <c r="G41" s="38">
        <f>E41/C41</f>
        <v>0.14280856851411083</v>
      </c>
      <c r="H41" s="37">
        <v>294.1</v>
      </c>
      <c r="I41" s="36">
        <v>85.6</v>
      </c>
      <c r="J41" s="36">
        <v>42</v>
      </c>
      <c r="K41" s="29">
        <f t="shared" si="36"/>
        <v>-43.599999999999994</v>
      </c>
      <c r="L41" s="38">
        <f>J41/H41</f>
        <v>0.14280856851411083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11.4</v>
      </c>
      <c r="E42" s="44">
        <f t="shared" si="21"/>
        <v>40.4</v>
      </c>
      <c r="F42" s="46">
        <f t="shared" si="26"/>
        <v>29</v>
      </c>
      <c r="G42" s="47">
        <f>E42/C42</f>
        <v>0.5698166431593793</v>
      </c>
      <c r="H42" s="45"/>
      <c r="I42" s="44"/>
      <c r="J42" s="44"/>
      <c r="K42" s="46"/>
      <c r="L42" s="47"/>
      <c r="M42" s="48">
        <f t="shared" si="33"/>
        <v>70.9</v>
      </c>
      <c r="N42" s="49">
        <f>S42+X42+AC42+AH42+AM42+AR42+AW42</f>
        <v>11.4</v>
      </c>
      <c r="O42" s="65">
        <f t="shared" si="34"/>
        <v>40.4</v>
      </c>
      <c r="P42" s="46">
        <f t="shared" si="35"/>
        <v>29</v>
      </c>
      <c r="Q42" s="47">
        <f>O42/M42</f>
        <v>0.5698166431593793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>
        <v>0.5</v>
      </c>
      <c r="Y42" s="45">
        <v>0.5</v>
      </c>
      <c r="Z42" s="133">
        <f>Y42-X42</f>
        <v>0</v>
      </c>
      <c r="AA42" s="47">
        <f>Y42/W42</f>
        <v>0.13157894736842105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37</v>
      </c>
      <c r="AJ42" s="55">
        <f>AI42-AH42</f>
        <v>29</v>
      </c>
      <c r="AK42" s="47">
        <f>AI42/AG42</f>
        <v>0.7198443579766537</v>
      </c>
      <c r="AL42" s="44">
        <v>6.4</v>
      </c>
      <c r="AM42" s="44">
        <v>2.9</v>
      </c>
      <c r="AN42" s="45">
        <v>2.9</v>
      </c>
      <c r="AO42" s="46">
        <f>AN42-AM42</f>
        <v>0</v>
      </c>
      <c r="AP42" s="47">
        <f>AN42/AL42</f>
        <v>0.45312499999999994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 t="shared" si="36"/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109984.19999999998</v>
      </c>
      <c r="E45" s="126">
        <f>J45+O45</f>
        <v>130047.4</v>
      </c>
      <c r="F45" s="126">
        <f t="shared" si="26"/>
        <v>20063.20000000001</v>
      </c>
      <c r="G45" s="148">
        <f>E45/C45</f>
        <v>0.31504104578760744</v>
      </c>
      <c r="H45" s="126">
        <f>H8+H25</f>
        <v>272204.5</v>
      </c>
      <c r="I45" s="126">
        <f>I8+I25</f>
        <v>68190.59999999999</v>
      </c>
      <c r="J45" s="126">
        <f>J8+J25</f>
        <v>84101.7</v>
      </c>
      <c r="K45" s="126">
        <f t="shared" si="36"/>
        <v>15911.100000000006</v>
      </c>
      <c r="L45" s="148">
        <f>J45/H45</f>
        <v>0.3089651346689713</v>
      </c>
      <c r="M45" s="126">
        <f>M8+M25</f>
        <v>140590.6</v>
      </c>
      <c r="N45" s="126">
        <f>N8+N25</f>
        <v>41793.6</v>
      </c>
      <c r="O45" s="126">
        <f>O8+O25</f>
        <v>45945.7</v>
      </c>
      <c r="P45" s="126">
        <f t="shared" si="35"/>
        <v>4152.0999999999985</v>
      </c>
      <c r="Q45" s="148">
        <f>O45/M45</f>
        <v>0.3268049215239141</v>
      </c>
      <c r="R45" s="126">
        <f>R8+R25</f>
        <v>2024.2</v>
      </c>
      <c r="S45" s="126">
        <f>S8+S25</f>
        <v>237.39999999999998</v>
      </c>
      <c r="T45" s="126">
        <f>T8+T25</f>
        <v>237.39999999999998</v>
      </c>
      <c r="U45" s="126">
        <f>T45-S45</f>
        <v>0</v>
      </c>
      <c r="V45" s="148">
        <f>T45/R45</f>
        <v>0.11728090109672956</v>
      </c>
      <c r="W45" s="126">
        <f>W8+W25</f>
        <v>5454.7</v>
      </c>
      <c r="X45" s="126">
        <f>X8+X25</f>
        <v>1726.1999999999998</v>
      </c>
      <c r="Y45" s="126">
        <f>Y8+Y25</f>
        <v>2267.4</v>
      </c>
      <c r="Z45" s="126">
        <f>Y45-X45</f>
        <v>541.2000000000003</v>
      </c>
      <c r="AA45" s="149">
        <f>Y45/W45</f>
        <v>0.41567822245036395</v>
      </c>
      <c r="AB45" s="126">
        <f>AB8+AB25</f>
        <v>8265.699999999999</v>
      </c>
      <c r="AC45" s="126">
        <f>AC8+AC25</f>
        <v>4311.500000000001</v>
      </c>
      <c r="AD45" s="126">
        <f>AD8+AD25</f>
        <v>5864.600000000001</v>
      </c>
      <c r="AE45" s="126">
        <f>AD45-AC45</f>
        <v>1553.1000000000004</v>
      </c>
      <c r="AF45" s="148">
        <f>AD45/AB45</f>
        <v>0.7095103862951718</v>
      </c>
      <c r="AG45" s="126">
        <f>AG8+AG25</f>
        <v>89712.2</v>
      </c>
      <c r="AH45" s="126">
        <f>AH8+AH25</f>
        <v>23808</v>
      </c>
      <c r="AI45" s="126">
        <f>AI8+AI25</f>
        <v>25886.200000000004</v>
      </c>
      <c r="AJ45" s="126">
        <f>AI45-AH45</f>
        <v>2078.2000000000044</v>
      </c>
      <c r="AK45" s="149">
        <f>AI45/AG45</f>
        <v>0.288547154121736</v>
      </c>
      <c r="AL45" s="126">
        <f>AL8+AL25</f>
        <v>18835.100000000002</v>
      </c>
      <c r="AM45" s="126">
        <f>AM8+AM25</f>
        <v>6956.900000000001</v>
      </c>
      <c r="AN45" s="126">
        <f>AN8+AN25</f>
        <v>6996.000000000001</v>
      </c>
      <c r="AO45" s="126">
        <f>AN45-AM45</f>
        <v>39.100000000000364</v>
      </c>
      <c r="AP45" s="148">
        <f>AN45/AL45</f>
        <v>0.3714341840499918</v>
      </c>
      <c r="AQ45" s="126">
        <f>AQ8+AQ25</f>
        <v>8675.4</v>
      </c>
      <c r="AR45" s="126">
        <f>AR8+AR25</f>
        <v>3798.2</v>
      </c>
      <c r="AS45" s="126">
        <f>AS8+AS25</f>
        <v>3738.4999999999995</v>
      </c>
      <c r="AT45" s="126">
        <f>AS45-AR45</f>
        <v>-59.70000000000027</v>
      </c>
      <c r="AU45" s="149">
        <f>AS45/AQ45</f>
        <v>0.43093113862185023</v>
      </c>
      <c r="AV45" s="126">
        <f>AV8+AV25</f>
        <v>7623.299999999999</v>
      </c>
      <c r="AW45" s="126">
        <f>AW8+AW25</f>
        <v>955.4</v>
      </c>
      <c r="AX45" s="126">
        <f>AX8+AX25</f>
        <v>955.6</v>
      </c>
      <c r="AY45" s="126">
        <f>AX45-AW45</f>
        <v>0.20000000000004547</v>
      </c>
      <c r="AZ45" s="120">
        <f>AX45/AV45</f>
        <v>0.12535253761494367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2024-04-05T12:18:15Z</dcterms:modified>
  <cp:category/>
  <cp:version/>
  <cp:contentType/>
  <cp:contentStatus/>
</cp:coreProperties>
</file>