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9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9" sheetId="9" r:id="rId9"/>
    <sheet name="Группа 10" sheetId="10" r:id="rId10"/>
    <sheet name="СВОД" sheetId="11" r:id="rId11"/>
  </sheets>
  <definedNames>
    <definedName name="_xlnm.Print_Area" localSheetId="0">'группа 1'!$A$1:$AH$30</definedName>
    <definedName name="_xlnm.Print_Area" localSheetId="1">'группа 2'!$A$1:$AW$15</definedName>
  </definedNames>
  <calcPr fullCalcOnLoad="1"/>
</workbook>
</file>

<file path=xl/sharedStrings.xml><?xml version="1.0" encoding="utf-8"?>
<sst xmlns="http://schemas.openxmlformats.org/spreadsheetml/2006/main" count="589" uniqueCount="267">
  <si>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100%;       E(P)= 0, если Р &gt; 100%</t>
    </r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</si>
  <si>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</si>
  <si>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</si>
  <si>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</si>
  <si>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 xml:space="preserve">P=Qз.контр./Qдов.лим. *100
</t>
  </si>
  <si>
    <r>
      <t>E(P)=1, если Р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100%;                             E(P)=0, если Ns&gt;0%               </t>
    </r>
  </si>
  <si>
    <t>Р=100*Nkv/N</t>
  </si>
  <si>
    <t>E(P)=Р/100</t>
  </si>
  <si>
    <t>Р=100*n/N</t>
  </si>
  <si>
    <t xml:space="preserve">Итоговый вес групп в оценке (%)
</t>
  </si>
  <si>
    <t xml:space="preserve">Вес группы в оценке (%)
</t>
  </si>
  <si>
    <t xml:space="preserve">E(P) = 1, сроки соблюдены,                                     E(P) = 0, сроки не соблюдены 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</si>
  <si>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</si>
  <si>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</si>
  <si>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</si>
  <si>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</si>
  <si>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</si>
  <si>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>Р = 100* Su / Sp</t>
  </si>
  <si>
    <t xml:space="preserve">Р = 100*S/Е
</t>
  </si>
  <si>
    <t>Общая оценка показателей  в баллах</t>
  </si>
  <si>
    <t xml:space="preserve">Итоговая оценка 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</si>
  <si>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</si>
  <si>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</si>
  <si>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</si>
  <si>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</si>
  <si>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</si>
  <si>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</si>
  <si>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</si>
  <si>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</si>
  <si>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</si>
  <si>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</si>
  <si>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</si>
  <si>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</si>
  <si>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</si>
  <si>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</si>
  <si>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</si>
  <si>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</si>
  <si>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</si>
  <si>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3.2. Эффективность управления дебиторской задолженностью по расчетам с дебиторами по доходам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</si>
  <si>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</si>
  <si>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</si>
  <si>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</si>
  <si>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</si>
  <si>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</si>
  <si>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</si>
  <si>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</si>
  <si>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</si>
  <si>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</si>
  <si>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 xml:space="preserve">Вес группы в оценке ( %)
</t>
  </si>
  <si>
    <r>
      <t>P=100*D/R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 
</t>
    </r>
  </si>
  <si>
    <r>
      <t xml:space="preserve">2     </t>
    </r>
    <r>
      <rPr>
        <sz val="8"/>
        <rFont val="Times New Roman"/>
        <family val="1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</si>
  <si>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</rPr>
      <t xml:space="preserve">                               E(P)=1, если P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 50%,</t>
    </r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</si>
  <si>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</si>
  <si>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</si>
  <si>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6.4. Сумма, подлежащая взысканию по исполнительным документам</t>
  </si>
  <si>
    <t>Р=100*(1,5Nkd+Nh+Ns)/N</t>
  </si>
  <si>
    <t>представлена в срок</t>
  </si>
  <si>
    <t>в наличии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</si>
  <si>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</si>
  <si>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r>
      <t xml:space="preserve">E(P)=1, если Р ≤ 50% или Su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</si>
  <si>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</si>
  <si>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</si>
  <si>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P=100*N0/N</t>
  </si>
  <si>
    <t>Вес показателя 
в группе (в %)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</si>
  <si>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</si>
  <si>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Контрольно-счетная палата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</si>
  <si>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</si>
  <si>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</si>
  <si>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t>ошибки отсутствуют</t>
  </si>
  <si>
    <t xml:space="preserve">E(P)=P/100              </t>
  </si>
  <si>
    <t>2.4. Объем просроченной кредиторской задолженности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</si>
  <si>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</si>
  <si>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</si>
  <si>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</si>
  <si>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 xml:space="preserve">E(P) = 1,  если P ≤ 0,1 %;
E(P) = 0,8, если P &gt; 0,1 % и ≤ 0,5 %;
E(P) = 0,5, если P &gt; 0,5 % и ≤ 2 %;
E(P) = 0,2, если P &gt; 2 % и ≤ 5 %;
E(P) = 0, если P &gt; 5 %.
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</si>
  <si>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отчетного финансового года,</t>
  </si>
  <si>
    <t>Учет и отчетность</t>
  </si>
  <si>
    <t>Наличие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 в отчетном финансовом году, в отношении которых проводились контрольные мероприятия.</t>
  </si>
  <si>
    <t xml:space="preserve">Е(Р) = 0, если Р &gt;0;
Е(Р) = 1, если Р = 0.
</t>
  </si>
  <si>
    <t>Р - наличие нарушений порядка составления, утверждения и ведения бюджетных смет, наличие административного наказания.</t>
  </si>
  <si>
    <t>в наличии, соответствует требованиям</t>
  </si>
  <si>
    <t>в наличии,  соответствует требованиям</t>
  </si>
  <si>
    <t>КРмест. - кассовые расходы бюджетов поселений, источником финансового обеспечения которых являются межбюджетные трансферты(субсидии, иные межбюджетные трансферты)</t>
  </si>
  <si>
    <t xml:space="preserve">S – cумма,  взысканная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</si>
  <si>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>Среднесрочное финансовое планирование</t>
  </si>
  <si>
    <t>D - объем дебиторской задолженности по доходам по состоянию на 1 января года, следующего за отчетным, за исключением доходов будущих периодов</t>
  </si>
  <si>
    <t>Р=(КРмест./КРГАС)*100</t>
  </si>
  <si>
    <t xml:space="preserve">E(P)=1-Р/2, если Р≤2%;                             E(P)=0, если Р&gt;2%       E (P)=1, если  S=0         </t>
  </si>
  <si>
    <t>5.1.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</si>
  <si>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 xml:space="preserve">1.1. Соблюдение сроков ГРБС предоставления документов при подготовке бюджета, установленных постановлением Администрации Константиновского района о порядке и сроках подготовки бюджета Константиновского района на очередной финансовый год и на плановый период (далее - Порядок подготовки проекта бюджета Константиновского района)
</t>
  </si>
  <si>
    <t xml:space="preserve">Показатель рассчитывается по результатам выполненных мероприятий, предусмотренных Порядком подготовки проекта бюджета Константиновского района </t>
  </si>
  <si>
    <t xml:space="preserve">E(P) = 1, если нарушения отсутствовали;
E(P) = 0, если были допущены нарушения.
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</si>
  <si>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</si>
  <si>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период, а также включение в данный документ разделов, регламентирующих:
1) подготовку реестра расходных обязательств ГРБС;
2) подготовку расчета планового объема бюджетных ассигнований в соответствии с приказом Финансового отдела Администрации Константиновского района о методике и порядке планирования бюджетных ассигнований бюджета Константиновского района; 
3) распределение бюджетных ассигнований между подведомственными учреждениями с учетом достижения непосредственных результатов в отчетном периоде.
</t>
  </si>
  <si>
    <t xml:space="preserve">1. Для ГРБС, имеющих подведомственную сеть:
E(P) = 1, если правовой акт ГРБС полностью соответствует требованиям 1) – 3) настоящего пункта;
E(P) = 0,75, если правовой акт ГРБС соответствует требованиям 1) и 2) настоящего пункта;
E(P) = 0,5, если правовой акт ГРБС соответствует требованию 1) или 2) настоящего пункта;
E(P) = 0, если правовой акт ГРБС не утвержден или не соответствует требованиям 1) и 2) настоящего пункта;
2. Для ГРБС, не имеющих подведомственную сеть:
E(P) = 1, если правовой акт ГРБС полностью соответствует требованиям 1) – 2) настоящего пункта;
E(P) = 0, если правовой акт ГРБС не утвержден или не соответствует требованиям 1) и 2) настоящего пункта.
</t>
  </si>
  <si>
    <t xml:space="preserve">b – объем бюджетных ассигнований 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</si>
  <si>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</si>
  <si>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 xml:space="preserve">
E(P) = 1, если Р &lt;2%;
E(P) = 0,5, если
2%&lt;P &lt;5%;
E(P) = 0, если Р &gt; 5%.
</t>
  </si>
  <si>
    <t xml:space="preserve"> Р = (Nв/Nо)*100, где Nв - количество учреждений, выполнивших муниципальное задание на 100%,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</si>
  <si>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</si>
  <si>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 xml:space="preserve">2.5. . Отклонение плановых и фактических показателей при кассовом планировании </t>
  </si>
  <si>
    <r>
      <t>Dp</t>
    </r>
    <r>
      <rPr>
        <vertAlign val="sub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 - объем просроченной дебиторской задолженности по состоянию на начало отчетного финансового года;</t>
    </r>
  </si>
  <si>
    <r>
      <t>Dp</t>
    </r>
    <r>
      <rPr>
        <vertAlign val="sub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- объем просроченной дебиторской задолженности на конец отчетного финансового года.</t>
    </r>
  </si>
  <si>
    <r>
      <t>P = (Dp</t>
    </r>
    <r>
      <rPr>
        <vertAlign val="sub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- Dp</t>
    </r>
    <r>
      <rPr>
        <vertAlign val="sub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) / Dp</t>
    </r>
    <r>
      <rPr>
        <vertAlign val="subscript"/>
        <sz val="8"/>
        <color indexed="8"/>
        <rFont val="Times New Roman"/>
        <family val="1"/>
      </rPr>
      <t>0</t>
    </r>
  </si>
  <si>
    <t>3.3. Качество управления просроченной дебиторской задолженностью по платежам в бюджет</t>
  </si>
  <si>
    <t xml:space="preserve">E(P) = 0, если Р&gt; 0 или Dp0 = 0;
E(P) = 0,5, если -0,5&lt;P &lt;0;
E(P) = 1, если P &lt; - 0,5, а также если по ГРБС просроченная дебиторская задолженность на начало и наконец отчетного финансового года отсутствует.
</t>
  </si>
  <si>
    <t>Ds - объем сомнительной дебиторской задолженности по состоянию на 1 января очередного финансового года;</t>
  </si>
  <si>
    <r>
      <t>D</t>
    </r>
    <r>
      <rPr>
        <vertAlign val="subscript"/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 xml:space="preserve"> - объем дебиторской задолженности по состоянию на 1 января очередного финансового года, за исключением доходов будущих периодов.</t>
    </r>
  </si>
  <si>
    <t>P=Ds/Di</t>
  </si>
  <si>
    <t>КРГРБС - объем ассигнований, запланированный в бюджета Константиновского района  к предоставлению бюджетам поселений(субсидии, иные межбюджетные трансферты) по состоянию на конец финансового года</t>
  </si>
  <si>
    <t xml:space="preserve">9.1. Эффективность использования межбюджетных трансфертов предоставляемых бюджетам поселений а счет средств федерального, областного бюджетов, Фонда содействия реформированию ЖКХ </t>
  </si>
  <si>
    <t>9.2. Эффективность использования областных субсидий</t>
  </si>
  <si>
    <t xml:space="preserve">Расчет осуществляется с учетом необходимости соблюдения п.18, 18(1) Правил, утвержденных постановлением Правительства Ростовской области № 834.
Учитывается наличие факта невыполненных обязательств по соглашению о предоставлению субсидий из областного  бюджета, требующие возврата части средств областной субсидии до 1 июля года, следующего за годом предоставления субсидии
</t>
  </si>
  <si>
    <t xml:space="preserve">При невыполнении условий заключенных соглашений о предоставлении субсидий из областного бюджета, послуживших причиной возврата части субсидий в областной бюджет в качестве меры финансовой ответственности
 E(P) = 0.
При отсутствии данных фактов E(P) = 1.
</t>
  </si>
  <si>
    <t>9.3. Наличие правового акта, устанавливающего порядок проведения мониторинга качества финансового менеджмента в отношении подведомственных учреждений ГРБС</t>
  </si>
  <si>
    <t xml:space="preserve">Наличие правового акта, устанавливающего порядок проведения мониторинга качества финансового менеджмента в отношении подведомственных учреждений ГРБС, содержащего:
1) правила расчета и анализа значений показателей качества финансового менеджмента;
2) правила формирования и представления информации, необходимой для проведения мониторинга;
3) правила формирования и представления отчета о результатах мониторинга качества финансового менеджмента.
</t>
  </si>
  <si>
    <t xml:space="preserve">E(P) = 1, правила установлены в правовом акте;
E(P) = 0, соответствующие правила отсутствуют в правовом акте.
</t>
  </si>
  <si>
    <t>8.1. Нарушения при управлении и распоряжении муниципальной собственностью</t>
  </si>
  <si>
    <t>8.2. Проведение инвентаризаций</t>
  </si>
  <si>
    <t xml:space="preserve">E(P) = 1, при отсутствии факта нарушений;
E(P) = 0, при наличии факта нарушений
</t>
  </si>
  <si>
    <t xml:space="preserve">E(P) = 1, при наличии факта проведения инвентаризации;
E(P) = 0, при отсутствии факта проведения инвентаризации.
</t>
  </si>
  <si>
    <t>7. Кадровый потенциал финансового (финансово-экономического) подразделения ГРБС</t>
  </si>
  <si>
    <t xml:space="preserve">7.1. Квалификация сотрудников
финансового (финансово-экономического) подразделения аппарата ГРБС
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</si>
  <si>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</si>
  <si>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</si>
  <si>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</si>
  <si>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t>N-  общее фактическое количество сотрудников финансового (финансово-экономического) подразделения аппаратаГРБС по состоянию на 1 января текущего финансового года</t>
  </si>
  <si>
    <t>7.2. Участие сотрудников финансового (финансово-экономического) подразделения аппарата ГРБС в мероприятиях по профессиональному развитию в области экономики и финансов в последние три отчетных года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</si>
  <si>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 и иными документами) подтвержающими принятие участия в мероприятиях по профессиональному развитию в области экономики и финансов в течение последние три отчетных года</t>
  </si>
  <si>
    <t>7.3. Укомплектованность  финансового (финансово-экономического) подразделения аппарата ГРБС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</si>
  <si>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</si>
  <si>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</si>
  <si>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 xml:space="preserve">N  -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</si>
  <si>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</si>
  <si>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6.2. Иски о взыскании задолженности в порядке субсидиарной ответственности ГРБС по обязательствам подведомственных учреждений, являющихся должником на основании п.5, 6 статьи 123.22 и статьи 399  Гражданского кодекса РФ от 30.11.1994 № 51-ФЗ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</si>
  <si>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учреждений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</si>
  <si>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 ГРБС, предъявленны в порядке субсидиарной ответственности по денежным обязательствам  подведомственных ему учреждений</t>
  </si>
  <si>
    <t>6.3. Иски по денежным обязательствам казенных учреждений, подведомственных ГРБС на основании п.4 ст. 123.22 Гражданского кодекса РФ от 30.11.1994 № 51-ФЗ (в денежном выражении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</si>
  <si>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обязательствам;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</si>
  <si>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обязательствам. </t>
  </si>
  <si>
    <t xml:space="preserve">Е  - кассовое исполнение расходов ГРБС в отчетном периоде
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</si>
  <si>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</si>
  <si>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N0 – количество заявок ГРБС, отказанных Финансовым отделом по итогам проведения процедуры санкционирования;</t>
  </si>
  <si>
    <t>N – общее количество заявок, представленных ГРБС в Финансовый отдел в отчетном периоде.</t>
  </si>
  <si>
    <t>5.2. Административные правонарушения, совершенные должностными лицами главных распорядителей средств бюджета Константиновского района и учреждений, находящихся в ведении таких главных распорядителей</t>
  </si>
  <si>
    <t>Количество составленных Финансовым отделом протоколов об административном правонарушении, по статьям  15.1, 15.14 -15.1516 КоАП РФ (за исключением статьи 15.156)</t>
  </si>
  <si>
    <t xml:space="preserve">E(P) = 1, если протоколы об административных правонарушениях отсутствуют;
E(P) = 0, если составлены протоколы в отношении правонарушений, допущенных ГРБС.
</t>
  </si>
  <si>
    <t xml:space="preserve"> 5.3. 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района, в т.ч. требующих возврата  предоставленных средств и возмещение причиненного ущерба</t>
  </si>
  <si>
    <t xml:space="preserve">E(P) = 1,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По ГРБС, в отношении которых не проводились контрольные мероприятия в отчетном финансовом году, вес данного показателя пропорционально распределяется по остальным показателям качества финансового менеджмента данного блока.
</t>
  </si>
  <si>
    <t>5.4. Наличие факта неправомерного использования бюджетных средств (нецелевое использование)</t>
  </si>
  <si>
    <t>5.5. Наличие нарушений при планировании закупок</t>
  </si>
  <si>
    <t xml:space="preserve">Е(Р) = 0, если Р &gt;0;
Е(Р) = 1, если Р = 0
</t>
  </si>
  <si>
    <t xml:space="preserve">5.6. Нарушение порядка составления, утверждения и ведения бюджетных смет </t>
  </si>
  <si>
    <t xml:space="preserve">Е(Р) = 0, если Р &gt;0;
Е(Р) = 1, если Р = 0.
</t>
  </si>
  <si>
    <t>5.7. Нарушение порядка принятия бюджетных обязательств на закупку товаров, работ и услуг</t>
  </si>
  <si>
    <t xml:space="preserve">5.8. Нарушение доведения бюджетных ассигнований и лимитов бюджетных обязательств
</t>
  </si>
  <si>
    <t>Р-наличие нарушений порядка принятия бюджетных обязательств на закупку товаров, работ и услуг, наличие административного наказания.</t>
  </si>
  <si>
    <t>Р-наличие нарушений порядка составления, утверждения и ведения бюджетных смет, наличие административного наказания.</t>
  </si>
  <si>
    <t>Р-наличие административного наказания за нарушения при планировании закупок.</t>
  </si>
  <si>
    <t xml:space="preserve"> Р-наличие факта неправомерного использования бюджетных средств (нецелевое использование), выявленного по результатам проверки, наличие административного наказания.</t>
  </si>
  <si>
    <t xml:space="preserve">5.9. Качество исполнения представлений и предписаний органов Федерального казначейства, Контрольно-счетной палаты Ростовской области, контрольно-ревизионного управления министерства финансов Ростовской области, Контрольно-счетной палаты Константиновского района, Финансового отдела </t>
  </si>
  <si>
    <t xml:space="preserve">5.10. Качество правового акта ГРБС об осуществлении внутреннего финансового аудита в ГРБС </t>
  </si>
  <si>
    <t>Наличие правового акта ГРБС, регламентирующего  проведение внутреннего финансового аудита в соответствии с федеральными стандартами</t>
  </si>
  <si>
    <t xml:space="preserve">E(P) = 1, если правовой акт ГРБС утвержден 
E(P) = 0, если правовой акт ГРБС не утвержден 
</t>
  </si>
  <si>
    <t xml:space="preserve">Е(Р) = Р 
</t>
  </si>
  <si>
    <t xml:space="preserve"> P=(Qp+0,5*Qc)/Qn Qn – количество направленных органами Федерального казначейства, Контрольно-счетной палатой Ростовской области, контрольно-ревизионным управлением министерства финансов Ростовской области, Контрольно-счетной палатой Константиновского района, Финансовым отделом представлений, предписаний, а также заключений при проверке годовой бюджетной отчетности ГРБС в отчетном периоде;
Qp – количество исполненных ГРБС представлений и предписаний;
Qc – количество частично исполненных ГРБС представлений и предписаний.
</t>
  </si>
  <si>
    <t>5.11. Качество процедур планирования внутреннего финансового аудита</t>
  </si>
  <si>
    <t xml:space="preserve">Соответствие процедур планирования внутреннего финансового аудита требованиям к указанным процедурам, установленным нормативными правовыми актами Правительства Российской Федерации и Минфина России. 
</t>
  </si>
  <si>
    <t xml:space="preserve"> ,
где
n - количество требований к проведению внутреннего финансового аудита и составлению отчетности о результатах внутреннего финансового аудита, установленных нормативными правовыми актами Правительства Российской Федерации и Минфина России. 
ei = 1, если i-е требование выполнено полностью;
ei = 0,5, если i-е требование выполнено частично;
ei = 0, если i-e требование не выполнено.
</t>
  </si>
  <si>
    <t>4.3. Административные правонарушения, совершенные должностными лицами главных распорядителей средств бюджета Константиновского района и учреждений, находящихся в ведении таких главных распорядителей</t>
  </si>
  <si>
    <r>
      <t>Количество вынесенных Финансовым отделом постановлений по делу об административном правонарушении, по статье 15.15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КоАП РФ</t>
    </r>
  </si>
  <si>
    <t xml:space="preserve">E(P) = 1, нарушения отсутствуют;
E(P) = 0, присутствуют нарушения.
</t>
  </si>
  <si>
    <t>отсутствуют</t>
  </si>
  <si>
    <t>4.1. Качество формирования ГРБС бюджетной отчетности и бухгалтерской отчетности муниципальных автономных и бюджетных учреждений</t>
  </si>
  <si>
    <t>При сдаче отчетности в Финансовый отдел отсутствуют протоколы ошибок.</t>
  </si>
  <si>
    <t>4.2. 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</si>
  <si>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Отчетность представлена в сроки,  установленные приказом Финансового отдела.</t>
  </si>
  <si>
    <t>3.4. Доля сомнительной дебиторской задолженности по доходам</t>
  </si>
  <si>
    <r>
      <t>E(P) = 1, если Р</t>
    </r>
    <r>
      <rPr>
        <b/>
        <sz val="8"/>
        <rFont val="Calibri"/>
        <family val="2"/>
      </rPr>
      <t>≤</t>
    </r>
    <r>
      <rPr>
        <b/>
        <sz val="8"/>
        <rFont val="Times New Roman"/>
        <family val="1"/>
      </rPr>
      <t xml:space="preserve"> 0,1, если 01</t>
    </r>
    <r>
      <rPr>
        <b/>
        <sz val="8"/>
        <rFont val="Calibri"/>
        <family val="2"/>
      </rPr>
      <t>&lt;</t>
    </r>
    <r>
      <rPr>
        <b/>
        <sz val="8"/>
        <rFont val="Times New Roman"/>
        <family val="1"/>
      </rPr>
      <t xml:space="preserve"> Р</t>
    </r>
    <r>
      <rPr>
        <b/>
        <sz val="8"/>
        <rFont val="Calibri"/>
        <family val="2"/>
      </rPr>
      <t>&lt;</t>
    </r>
    <r>
      <rPr>
        <b/>
        <sz val="8"/>
        <rFont val="Times New Roman"/>
        <family val="1"/>
      </rPr>
      <t xml:space="preserve"> 0,8,, 0 если Р</t>
    </r>
    <r>
      <rPr>
        <b/>
        <sz val="8"/>
        <rFont val="Calibri"/>
        <family val="2"/>
      </rPr>
      <t>&gt;</t>
    </r>
    <r>
      <rPr>
        <b/>
        <sz val="8"/>
        <rFont val="Times New Roman"/>
        <family val="1"/>
      </rPr>
      <t xml:space="preserve"> 0,8
</t>
    </r>
  </si>
  <si>
    <t xml:space="preserve">Наличие правового акта ГРБС, регламентирующего осуществление контроля за выполнением муниципальных заданий
 и определяющего количественно измеримые финансовые санкции (штрафы, изъятия) за нарушение условий выполнения муниципальных заданий.
</t>
  </si>
  <si>
    <t xml:space="preserve">Для ГРБС, которые устанавливают муниципальные задания
для подведомственных учреждений:
E(P) = 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 = 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</si>
  <si>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 xml:space="preserve">
1.3.Наличие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
</t>
  </si>
  <si>
    <t>1.4.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</si>
  <si>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году;
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</si>
  <si>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году.</t>
  </si>
  <si>
    <t xml:space="preserve">Для ГРБС, которые устанавливают муниципальные задания для подведомственных учреждений:
E(P) = P.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</si>
  <si>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 xml:space="preserve">1.5.Количество изменений в решение о бюджете, подготовленных по инициативе ГРБС </t>
  </si>
  <si>
    <t xml:space="preserve">Р – количество изменений в решение  о бюджете.
Не учитываются изменения, вызванные:
 - поступлением, перераспределением федеральных и областных средств; 
- распределением зарезервированных средств; 
- изменением бюджетной классификации. 
Р – количество изменений в решение  о бюджете.
Не учитываются изменения, вызванные:
 - поступлением, перераспределением федеральных и областных средств; 
- распределением зарезервированных средств; 
- изменением бюджетной классификации. 
</t>
  </si>
  <si>
    <t xml:space="preserve">E(P) = 1, в случае если внесены 4 и менее поправок в решение о бюджете по инициативе главных распорядителей бюджетных средств.
E(P) = 0, в случае если внесены более 4 поправок в решение о бюджете по инициативе главных распорядителей бюджетных средств.
</t>
  </si>
  <si>
    <t>1.6. Нарушение требований к формированию и представлению документов, необходимых для планирования бюджета, установленных приказом Финансового отдела Администрации Константиновского района о методике и порядке планирования бюджетных ассигнований бюджета Константиновского района   (далее - Методика планирования бюджетных ассигнований)</t>
  </si>
  <si>
    <t xml:space="preserve">Показатель рассчитывается с учетом отсутствия (либо наличия) в представленной ГРБС информации ошибок,
несоответствия расчетов, форм предусмотренной в Методике планирования бюджетных ассигнований, а также с учетом несоответствия сроков представления информации 
Показатель рассчитывается с учетом отсутствия (либо наличия) в представленной ГРБС информации ошибок,
несоответствия расчетов, форм предусмотренной в Методике планирования бюджетных ассигнований, а также с учетом несоответствия сроков представления информации 
</t>
  </si>
  <si>
    <t xml:space="preserve">E(P) = 1, при выполнении требований по формированию и представлении документов, определенных в методике планирования бюджетных ассигнований;
E(P) = 0, при наличии нарушений 
</t>
  </si>
  <si>
    <t>EPt - сумма расходов, предусмотренная в первоначально утвержденном кассовом плане на t-ый месяц отчетного периода;</t>
  </si>
  <si>
    <t xml:space="preserve">E(P) = 1, если Р &lt;0,05;
E(P) = 0,5, если 0,05&lt;P &lt;0,15
E(P) = 0, если P &gt;0,15
</t>
  </si>
  <si>
    <t>2.6.Эффективность управления кредиторской задолженностью по расчетам с поставщиками и подрядчиками</t>
  </si>
  <si>
    <t>К – объем кредиторской задолженности по расчетам с поставщиками и подрядчиками по состоянию на 1 января года, следующего за отчетным;</t>
  </si>
  <si>
    <t>Е  - кассовое исполнение расходов в отчетном финансовом году.</t>
  </si>
  <si>
    <t xml:space="preserve">E(P) = 1, если Р &lt; 1,5%;
E(P) = 0, если Р &gt; 1,5%.
</t>
  </si>
  <si>
    <t xml:space="preserve">2.7. Качество Порядка составления, утверждения и ведения бюджетных смет участников бюджетного процесса
</t>
  </si>
  <si>
    <t xml:space="preserve">Наличие правового акта ГРБС, содержащего:
1) процедуры составления, ведения и утверждения бюджетных смет, применяемые как к ГРБС, так и к подведомственным участникам бюджетного процесса;
2) процедуры составления и представления расчетов (обоснований) к бюджетным сметам;
3) процедуры составления и представления проектов бюджетных смет на этапе формирования бюджетных проектировок (бюджета);
4) положения, соответствующие другим положениям Общих требований к порядку составления, утверждения и ведения бюджетных смет казенных учреждений, утвержденных приказом Министерства финансов Российской Федерации от 14.02.2018 № 26н.
</t>
  </si>
  <si>
    <t>E(P) = 1, если правовой акт ГРБС полностью соответствует требованиям 1) –4) настоящего пункта;
E(P) = 0,5, если правовой акт ГРБС полностью или частично не соответствует хотя бы одному из требований 1) – 4) настоящего пункта;
E(P) = 0, если правовой акт ГРБС полностью или частично не соответствует двум и более требованиям 1) – 4) настоящего пункта.
E(P) = 1, если правовой акт ГРБС полностью соответствует требованиям 1) –4) настоящего пункта;</t>
  </si>
  <si>
    <t xml:space="preserve">2.8. Своевременность заключения муниципальных контрактов на поставки товаров, оказание услуг, выполнение работ для муниципальных нужд
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</si>
  <si>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отчетного финансового года
</t>
  </si>
  <si>
    <t>10. Качество осуществления закупок товаров, работ и услуг для обеспечения муниципальных нужд</t>
  </si>
  <si>
    <t xml:space="preserve">10.1. Нарушения требований Федерального закона от 05.04.2013 N 44-ФЗ «О контрактной системе в сфере закупок товаров, работ, услуг для обеспечения муниципальных и муниципальных нужд»
и нормативных правовых актов о контрактной системе в сфере закупок товаров, работ, услуг для обеспечения муниципальных и муниципальных нужд (далее соответственно - требования законодательства о контрактной системе, законодательство о контрактной системе) при принятии решения о способе определения поставщика (подрядчика, исполнителя), в том числе решения о закупке у единственного поставщика (подрядчика, исполнителя)
</t>
  </si>
  <si>
    <t>10.2. Нарушения требований законодательства о контрактной системе при размещении информации в единой информационной системе в сфере закупок</t>
  </si>
  <si>
    <t>10.3. Нарушения требований законодательства о контрактной системе в ходе определения поставщика (подрядчика, исполнителя)</t>
  </si>
  <si>
    <t xml:space="preserve">P = Qnz1, где 
Qnz1 - количество фактов нарушений требований законодательства о контрактной системе при принятии решения о способе определения поставщика (подрядчика, исполнителя), в том числе решения о закупке у единственного поставщика (подрядчика, исполнителя) (в единицах).
</t>
  </si>
  <si>
    <t xml:space="preserve">E(P) = 0, если нарушения выявлены;
E(P) = 1, если нарушений не выявлено.
            </t>
  </si>
  <si>
    <t xml:space="preserve">P = Qnz2, где
Qnz2 - количество фактов нарушений требований законодательства о контрактной системе при размещении информации в единой информационной системе в сфере закупок, в том числе при размещении извещений об осуществлении закупки, направлении приглашения принять участие в определении поставщика (подрядчика, исполнителя), публикации протоколов комиссии по осуществлению закупок (в единицах).
Учитывается наличие факта невыполненных обязательств по соглашению о предоставлению субсидий из областного  бюджета, требующие возврата части средств областной субсидии до 1 июля года, следующего за годом предоставления субсидии
</t>
  </si>
  <si>
    <t xml:space="preserve">E(P) = 0, если нарушения выявлены;
E(P) = 1, если нарушений не выявлено.
</t>
  </si>
  <si>
    <t xml:space="preserve">P = Qnz3, где
Qnz3 - количество фактов нарушения требований законодательства о контрактной системе к документам, предусмотренным законодательством о контрактной системе, в том числе в части содержания протоколов, составленных в ходе определения поставщика (подрядчика, исполнителя), рассмотрения и оценки заявок на участие в определении поставщика (подрядчика, исполнителя) и окончательных предложений участников закупки, а также наличия требований к участникам закупки и (или) требований о представлении участниками закупки в составе заявки на участие в определении поставщика (подрядчика исполнителя) не предусмотренных законодательством о контрактной системе информации и документов (в единицах).
</t>
  </si>
  <si>
    <t>10.4. Нарушения требований законодательства о контрактной системе при заключении, изменении и (или) исполнении контракта</t>
  </si>
  <si>
    <t xml:space="preserve">P = Qnz4, где
Qnz4 - количество фактов нарушения требований законодательства о контрактной системе при заключении контракта, изменении контракта, а также требований к срокам и порядку оплаты товаров (работ, услуг) при осуществлении закупок (в единицах).
</t>
  </si>
  <si>
    <t>10.5. Доля экономии бюджетных ассигнований на закупки по результатам проведения конкурентных способов определения поставщиков (подрядчиков, исполнителей)</t>
  </si>
  <si>
    <t>Sнmax - сумма начальных (максимальных) цен контрактов в отчетном периоде (за счет лимитов бюджетных обязательств отчетного финансового года), объявленных на конкурентных способах определения поставщиков (подрядчиков, исполнителей) (в тыс. рублей);</t>
  </si>
  <si>
    <t>Sконкур. - сумма цен заключенных контрактов по результатам проведенных конкурентных способов определения поставщиков (подрядчиков, исполнителей) в отчетном периоде, в том числе контрактов, которые были расторгнуты по соглашению сторон или по решению суда, а также контрактов, признанных судом недействительными (в тыс. рублей).</t>
  </si>
  <si>
    <t>P = (Sнmax - Sконкур.) / Sнmax</t>
  </si>
  <si>
    <r>
      <t>Р=1, если 0,05</t>
    </r>
    <r>
      <rPr>
        <sz val="8"/>
        <rFont val="Calibri"/>
        <family val="2"/>
      </rPr>
      <t>≤</t>
    </r>
    <r>
      <rPr>
        <sz val="8"/>
        <rFont val="Times New Roman"/>
        <family val="1"/>
      </rPr>
      <t xml:space="preserve"> Р</t>
    </r>
    <r>
      <rPr>
        <sz val="8"/>
        <rFont val="Calibri"/>
        <family val="2"/>
      </rPr>
      <t>≤</t>
    </r>
    <r>
      <rPr>
        <sz val="8"/>
        <rFont val="Times New Roman"/>
        <family val="1"/>
      </rPr>
      <t xml:space="preserve"> 0,25: Р=0, если  Р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0,05 или Р</t>
    </r>
    <r>
      <rPr>
        <sz val="8"/>
        <rFont val="Calibri"/>
        <family val="2"/>
      </rPr>
      <t>&gt;</t>
    </r>
    <r>
      <rPr>
        <sz val="8"/>
        <rFont val="Times New Roman"/>
        <family val="1"/>
      </rPr>
      <t xml:space="preserve"> 0,25</t>
    </r>
  </si>
  <si>
    <t>10.6. Доля контрактов, заключенных по начальной (максимальной) цене контракта</t>
  </si>
  <si>
    <t>КSнmax - количество контрактов, заключенных по начальной (максимальной) цене контракта в отчетном периоде (в единицах)</t>
  </si>
  <si>
    <t>KSконкур. - общее количество контрактов, заключенных по результатам конкурентных способов определения поставщиков (подрядчиков, исполнителей) в отчетном периоде (в единицах).</t>
  </si>
  <si>
    <t>P = КSнmax/КSконкур</t>
  </si>
  <si>
    <r>
      <t xml:space="preserve">Р=1, если  Р </t>
    </r>
    <r>
      <rPr>
        <sz val="8"/>
        <rFont val="Calibri"/>
        <family val="2"/>
      </rPr>
      <t>≤</t>
    </r>
    <r>
      <rPr>
        <sz val="8"/>
        <rFont val="Times New Roman"/>
        <family val="1"/>
      </rPr>
      <t>0,1, Р , если  0,1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 Р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0,8, Р=0, если Р</t>
    </r>
    <r>
      <rPr>
        <sz val="8"/>
        <rFont val="Calibri"/>
        <family val="2"/>
      </rPr>
      <t>≥</t>
    </r>
    <r>
      <rPr>
        <sz val="8"/>
        <rFont val="Times New Roman"/>
        <family val="1"/>
      </rPr>
      <t xml:space="preserve"> 0,8</t>
    </r>
  </si>
  <si>
    <t xml:space="preserve">ОSнmax - общая сумма начальных цен заключенных контрактов (только по контрактам с увеличением цены в ходе исполнения контрактов) (в тыс. рублей);
</t>
  </si>
  <si>
    <t>ОSц2 - общая сумма конечных цен заключенных контрактов (только по контрактам с увеличением цены в ходе исполнения контрактов) (в тыс. рублей).</t>
  </si>
  <si>
    <t>P= ОSнmax/ОSц2</t>
  </si>
  <si>
    <t>10.7. Доля контрактов, по которым увеличена цена в ходе исполнения контрактов</t>
  </si>
  <si>
    <t>Z - общее количество заявок, поданных на участие в конкурентных способах определения поставщиков (подрядчиков, исполнителей) в отчетном периоде (за исключением заявок, отозванных участниками конкурентных способов определения поставщиков (подрядчиков, исполнителей) (в единицах);</t>
  </si>
  <si>
    <t>KSz - общее количество проведенных главным администратором в отчетном периоде конкурентных способов определения поставщиков (подрядчиков, исполнителей) (за исключением конкурентных способов определения поставщиков (подрядчиков, исполнителей) в отчетном периоде, на участие в которых не подано ни одной заявки, либо все заявки признаны не соответствующими требованиям, установленным документацией о закупке) (в единицах).</t>
  </si>
  <si>
    <r>
      <t>Р=1, если Р</t>
    </r>
    <r>
      <rPr>
        <b/>
        <sz val="8"/>
        <rFont val="Calibri"/>
        <family val="2"/>
      </rPr>
      <t>≥</t>
    </r>
    <r>
      <rPr>
        <b/>
        <sz val="8"/>
        <rFont val="Times New Roman"/>
        <family val="1"/>
      </rPr>
      <t xml:space="preserve"> 0,9, 1-Р/2, если 0,5</t>
    </r>
    <r>
      <rPr>
        <b/>
        <sz val="8"/>
        <rFont val="Calibri"/>
        <family val="2"/>
      </rPr>
      <t>&lt;</t>
    </r>
    <r>
      <rPr>
        <b/>
        <sz val="8"/>
        <rFont val="Times New Roman"/>
        <family val="1"/>
      </rPr>
      <t xml:space="preserve">  Р </t>
    </r>
    <r>
      <rPr>
        <b/>
        <sz val="8"/>
        <rFont val="Calibri"/>
        <family val="2"/>
      </rPr>
      <t>&lt;</t>
    </r>
    <r>
      <rPr>
        <b/>
        <sz val="8"/>
        <rFont val="Times New Roman"/>
        <family val="1"/>
      </rPr>
      <t>0,9, Р=0, если Р</t>
    </r>
    <r>
      <rPr>
        <b/>
        <sz val="8"/>
        <rFont val="Calibri"/>
        <family val="2"/>
      </rPr>
      <t>≤</t>
    </r>
    <r>
      <rPr>
        <b/>
        <sz val="8"/>
        <rFont val="Times New Roman"/>
        <family val="1"/>
      </rPr>
      <t xml:space="preserve"> 0,5</t>
    </r>
  </si>
  <si>
    <t>P=Z/KS</t>
  </si>
  <si>
    <t xml:space="preserve">P=1, Если Р≥ 3, Р= 0,5, если  1&lt; Р &lt;3, Р=0, если  Р≤ 1
</t>
  </si>
  <si>
    <t>10.8. Среднее количество заявок, поданных на участие в конкурентных способах определения поставщиков (подрядчиков, исполнителей)</t>
  </si>
  <si>
    <t xml:space="preserve">Z0 - количество отмененных закупок ГРБС, проводимых в отчетном периоде конкурентными способами определения поставщиков (подрядчиков, исполнителей) (в единицах);
</t>
  </si>
  <si>
    <t>Zks - общее количество закупок ГРБС, проводимых конкурентными способами определения поставщиков (подрядчиков, исполнителей) в отчетном периоде (в единицах).</t>
  </si>
  <si>
    <t>P=Z0/Zks</t>
  </si>
  <si>
    <t>P=1-P</t>
  </si>
  <si>
    <t>10.9. Доля отмененных закупок, проводимых конкурентными способами определения поставщиков (подрядчиков, исполнителей)</t>
  </si>
  <si>
    <t xml:space="preserve">Kkse - количество контрактов, заключенных с единственным поставщиком (подрядчиком, исполнителем) по результатам несостоявшихся конкурентных способов определения поставщиков (подрядчиков, исполнителей) в отчетном периоде (в единицах);
</t>
  </si>
  <si>
    <t>Kks - общее количество заключенных контрактов в отчетном периоде по результатам конкурентных способов определения поставщиков (подрядчиков, исполнителей) (в единицах).</t>
  </si>
  <si>
    <t>P=Kkse/Kks</t>
  </si>
  <si>
    <r>
      <t>P=1если Р</t>
    </r>
    <r>
      <rPr>
        <sz val="8"/>
        <rFont val="Calibri"/>
        <family val="2"/>
      </rPr>
      <t>≤</t>
    </r>
    <r>
      <rPr>
        <sz val="8"/>
        <rFont val="Times New Roman"/>
        <family val="1"/>
      </rPr>
      <t>0,2, Р=Р, если 0,2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Р 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>0,8, Р=0, если Р</t>
    </r>
    <r>
      <rPr>
        <sz val="8"/>
        <rFont val="Calibri"/>
        <family val="2"/>
      </rPr>
      <t>≥</t>
    </r>
    <r>
      <rPr>
        <sz val="8"/>
        <rFont val="Times New Roman"/>
        <family val="1"/>
      </rPr>
      <t>0,8</t>
    </r>
  </si>
  <si>
    <t>10.10. Доля контрактов, заключенных с единственным поставщиком (подрядчиком, исполнителем) по результатам несостоявшихся конкурентных способов определения поставщиков (подрядчиков, исполнителей)</t>
  </si>
  <si>
    <t>Zksmp - объем закупок ГРБС у субъектов малого предпринимательства и социально ориентированных некоммерческих организаций в отчетном периоде (в тыс. рублей);</t>
  </si>
  <si>
    <t>SZ - совокупный годовой объем закупок ГРБС, за исключением объема закупок ГРБС, сведения о которых составляют государственную тайну (в тыс. рублей).</t>
  </si>
  <si>
    <t>P=Z/SZ</t>
  </si>
  <si>
    <t xml:space="preserve">10.11. Доля участия субъектов малого
предпринимательства, социально ориентированных некоммерческих организаций в закупках
</t>
  </si>
  <si>
    <t>10.12. Доля обоснованных жалоб на действия (бездействие) ГРБС при проведении конкурентных способов определения поставщиков (подрядчиков, исполнителей)</t>
  </si>
  <si>
    <t>KSzgo - количество обоснованных или частично обоснованных жалоб в контрольные органы в сфере закупок при проведении конкурентных способов определения поставщиков (подрядчиков, исполнителей) в отчетном периоде (в единицах);</t>
  </si>
  <si>
    <t>KSzg - общее количество поданных жалоб на действия (бездействие) ГРБС при проведении конкурентных способов определения поставщиков (подрядчиков, исполнителей) в отчетном периоде (в единицах).</t>
  </si>
  <si>
    <r>
      <t>P=1если Р</t>
    </r>
    <r>
      <rPr>
        <sz val="8"/>
        <rFont val="Calibri"/>
        <family val="2"/>
      </rPr>
      <t>≥</t>
    </r>
    <r>
      <rPr>
        <sz val="8"/>
        <rFont val="Times New Roman"/>
        <family val="1"/>
      </rPr>
      <t xml:space="preserve"> 0,25 Р=0, если Р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0,25</t>
    </r>
  </si>
  <si>
    <t>P=КS/RS</t>
  </si>
  <si>
    <r>
      <t>1, если Р</t>
    </r>
    <r>
      <rPr>
        <sz val="8"/>
        <rFont val="Calibri"/>
        <family val="2"/>
      </rPr>
      <t>≤</t>
    </r>
    <r>
      <rPr>
        <sz val="8"/>
        <rFont val="Times New Roman"/>
        <family val="1"/>
      </rPr>
      <t xml:space="preserve"> 0,15,  если  0,15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 Р </t>
    </r>
    <r>
      <rPr>
        <sz val="8"/>
        <rFont val="Calibri"/>
        <family val="2"/>
      </rPr>
      <t>&lt;</t>
    </r>
    <r>
      <rPr>
        <sz val="8"/>
        <rFont val="Times New Roman"/>
        <family val="1"/>
      </rPr>
      <t xml:space="preserve">0,8, 0 если Р </t>
    </r>
    <r>
      <rPr>
        <sz val="8"/>
        <rFont val="Calibri"/>
        <family val="2"/>
      </rPr>
      <t>≥</t>
    </r>
    <r>
      <rPr>
        <sz val="8"/>
        <rFont val="Times New Roman"/>
        <family val="1"/>
      </rPr>
      <t>0,8</t>
    </r>
  </si>
  <si>
    <t xml:space="preserve">Рассчитывается с учетом сведений о наличии фактов нарушений, выявленных органами муниципального контроля 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</si>
  <si>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Федерации, в части выявленных расхождений, либо информации о проведении инвентаризации в текстовой части пояснительной записки.</t>
  </si>
  <si>
    <t>отсутствует</t>
  </si>
  <si>
    <t>полностью соответствует</t>
  </si>
  <si>
    <t xml:space="preserve">наличие </t>
  </si>
  <si>
    <t xml:space="preserve"> отсутствие нарушений </t>
  </si>
  <si>
    <t>соответствует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</si>
  <si>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</si>
  <si>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r>
      <t>Q</t>
    </r>
    <r>
      <rPr>
        <vertAlign val="subscript"/>
        <sz val="8"/>
        <color indexed="8"/>
        <rFont val="Times New Roman"/>
        <family val="1"/>
      </rPr>
      <t xml:space="preserve">n </t>
    </r>
    <r>
      <rPr>
        <sz val="8"/>
        <color indexed="8"/>
        <rFont val="Times New Roman"/>
        <family val="1"/>
      </rPr>
      <t>– количество направленных органами Федерального казначейства, Контрольно-счетной палатой Ростовской области, контрольно-ревизионным управлением министерства финансов Ростовской области, Контрольно-счетной палатой Константиновского района, Финансовым отделом представлений, предписаний, а также заключений при проверке годовой бюджетной отчетности ГРБС в отчетном периоде;</t>
    </r>
  </si>
  <si>
    <r>
      <t>Q</t>
    </r>
    <r>
      <rPr>
        <vertAlign val="subscript"/>
        <sz val="8"/>
        <color indexed="8"/>
        <rFont val="Times New Roman"/>
        <family val="1"/>
      </rPr>
      <t xml:space="preserve">p </t>
    </r>
    <r>
      <rPr>
        <sz val="8"/>
        <color indexed="8"/>
        <rFont val="Times New Roman"/>
        <family val="1"/>
      </rPr>
      <t>– количество исполненных ГРБС представлений и предписаний;</t>
    </r>
  </si>
  <si>
    <r>
      <t>Q</t>
    </r>
    <r>
      <rPr>
        <vertAlign val="subscript"/>
        <sz val="8"/>
        <rFont val="Times New Roman"/>
        <family val="1"/>
      </rPr>
      <t xml:space="preserve">c </t>
    </r>
    <r>
      <rPr>
        <sz val="8"/>
        <rFont val="Times New Roman"/>
        <family val="1"/>
      </rPr>
      <t>– количество частично исполненных ГРБС представлений и предписаний.</t>
    </r>
  </si>
  <si>
    <r>
      <t>E</t>
    </r>
    <r>
      <rPr>
        <vertAlign val="subscript"/>
        <sz val="8"/>
        <color indexed="10"/>
        <rFont val="Times New Roman"/>
        <family val="1"/>
      </rPr>
      <t>t</t>
    </r>
    <r>
      <rPr>
        <sz val="8"/>
        <color indexed="10"/>
        <rFont val="Times New Roman"/>
        <family val="1"/>
      </rPr>
      <t xml:space="preserve"> - кассовое исполнение расходов в t-ом месяце отчетного периода (в тыс. рублей);T - количество месяцев в отчетном периоде (12 мес.);
t - соответствующий месяц в отчетном периоде.
</t>
    </r>
  </si>
  <si>
    <r>
      <t>Р = 1/12*</t>
    </r>
    <r>
      <rPr>
        <sz val="8"/>
        <color indexed="10"/>
        <rFont val="Calibri"/>
        <family val="2"/>
      </rPr>
      <t>$*</t>
    </r>
    <r>
      <rPr>
        <sz val="8"/>
        <color indexed="10"/>
        <rFont val="Times New Roman"/>
        <family val="1"/>
      </rPr>
      <t xml:space="preserve">(Et-EPt/Et)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</si>
</sst>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 CYR"/>
      <family val="0"/>
    </font>
    <font>
      <sz val="6"/>
      <name val="Arial Cyr"/>
      <family val="0"/>
    </font>
    <font>
      <sz val="10"/>
      <color indexed="10"/>
      <name val="Arial Cyr"/>
      <family val="0"/>
    </font>
    <font>
      <sz val="6"/>
      <color indexed="8"/>
      <name val="Arial Cyr"/>
      <family val="0"/>
    </font>
    <font>
      <sz val="11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vertAlign val="subscript"/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17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0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00B050"/>
      <name val="Arial Cyr"/>
      <family val="0"/>
    </font>
    <font>
      <b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2" fontId="17" fillId="18" borderId="10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/>
    </xf>
    <xf numFmtId="190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190" fontId="66" fillId="0" borderId="10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66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18" fillId="36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7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2" fontId="67" fillId="0" borderId="10" xfId="0" applyNumberFormat="1" applyFont="1" applyFill="1" applyBorder="1" applyAlignment="1">
      <alignment horizontal="center"/>
    </xf>
    <xf numFmtId="2" fontId="67" fillId="36" borderId="10" xfId="0" applyNumberFormat="1" applyFont="1" applyFill="1" applyBorder="1" applyAlignment="1">
      <alignment horizontal="center"/>
    </xf>
    <xf numFmtId="2" fontId="67" fillId="36" borderId="10" xfId="0" applyNumberFormat="1" applyFont="1" applyFill="1" applyBorder="1" applyAlignment="1">
      <alignment/>
    </xf>
    <xf numFmtId="2" fontId="67" fillId="37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center"/>
    </xf>
    <xf numFmtId="190" fontId="66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/>
    </xf>
    <xf numFmtId="2" fontId="66" fillId="36" borderId="10" xfId="0" applyNumberFormat="1" applyFont="1" applyFill="1" applyBorder="1" applyAlignment="1">
      <alignment/>
    </xf>
    <xf numFmtId="2" fontId="68" fillId="0" borderId="10" xfId="0" applyNumberFormat="1" applyFont="1" applyFill="1" applyBorder="1" applyAlignment="1">
      <alignment horizontal="center" wrapText="1"/>
    </xf>
    <xf numFmtId="2" fontId="67" fillId="37" borderId="10" xfId="0" applyNumberFormat="1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2" fontId="0" fillId="0" borderId="17" xfId="0" applyNumberFormat="1" applyFill="1" applyBorder="1" applyAlignment="1">
      <alignment horizontal="center"/>
    </xf>
    <xf numFmtId="2" fontId="67" fillId="0" borderId="10" xfId="0" applyNumberFormat="1" applyFont="1" applyFill="1" applyBorder="1" applyAlignment="1">
      <alignment/>
    </xf>
    <xf numFmtId="0" fontId="10" fillId="0" borderId="11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top"/>
    </xf>
    <xf numFmtId="2" fontId="16" fillId="0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190" fontId="11" fillId="0" borderId="10" xfId="0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34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36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190" fontId="67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vertical="center"/>
    </xf>
    <xf numFmtId="1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1" fontId="67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190" fontId="67" fillId="0" borderId="10" xfId="0" applyNumberFormat="1" applyFont="1" applyBorder="1" applyAlignment="1">
      <alignment/>
    </xf>
    <xf numFmtId="0" fontId="67" fillId="36" borderId="10" xfId="0" applyFont="1" applyFill="1" applyBorder="1" applyAlignment="1">
      <alignment/>
    </xf>
    <xf numFmtId="190" fontId="67" fillId="36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9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right" vertical="center"/>
    </xf>
    <xf numFmtId="2" fontId="67" fillId="36" borderId="11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190" fontId="25" fillId="0" borderId="10" xfId="0" applyNumberFormat="1" applyFont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/>
    </xf>
    <xf numFmtId="0" fontId="66" fillId="36" borderId="10" xfId="0" applyFont="1" applyFill="1" applyBorder="1" applyAlignment="1">
      <alignment/>
    </xf>
    <xf numFmtId="190" fontId="66" fillId="36" borderId="10" xfId="0" applyNumberFormat="1" applyFont="1" applyFill="1" applyBorder="1" applyAlignment="1">
      <alignment/>
    </xf>
    <xf numFmtId="0" fontId="65" fillId="0" borderId="10" xfId="0" applyFont="1" applyBorder="1" applyAlignment="1">
      <alignment horizontal="center" vertical="top" wrapText="1"/>
    </xf>
    <xf numFmtId="2" fontId="17" fillId="24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justify" vertical="top" wrapText="1"/>
    </xf>
    <xf numFmtId="2" fontId="71" fillId="0" borderId="10" xfId="0" applyNumberFormat="1" applyFont="1" applyFill="1" applyBorder="1" applyAlignment="1">
      <alignment horizontal="center"/>
    </xf>
    <xf numFmtId="190" fontId="71" fillId="0" borderId="10" xfId="0" applyNumberFormat="1" applyFont="1" applyBorder="1" applyAlignment="1">
      <alignment/>
    </xf>
    <xf numFmtId="2" fontId="71" fillId="0" borderId="10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top" wrapText="1"/>
    </xf>
    <xf numFmtId="0" fontId="69" fillId="34" borderId="13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40" borderId="13" xfId="0" applyFont="1" applyFill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10" fillId="39" borderId="13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1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2" fillId="42" borderId="21" xfId="0" applyFont="1" applyFill="1" applyBorder="1" applyAlignment="1">
      <alignment horizontal="center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2" fillId="42" borderId="18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72" fillId="11" borderId="15" xfId="0" applyFont="1" applyFill="1" applyBorder="1" applyAlignment="1">
      <alignment horizontal="center" vertical="center" wrapText="1"/>
    </xf>
    <xf numFmtId="0" fontId="72" fillId="11" borderId="12" xfId="0" applyFont="1" applyFill="1" applyBorder="1" applyAlignment="1">
      <alignment horizontal="center" vertical="center" wrapText="1"/>
    </xf>
    <xf numFmtId="0" fontId="72" fillId="11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15"/>
  <sheetViews>
    <sheetView view="pageBreakPreview" zoomScaleNormal="80" zoomScaleSheetLayoutView="100" zoomScalePageLayoutView="0" workbookViewId="0" topLeftCell="I7">
      <selection activeCell="S17" sqref="S17"/>
    </sheetView>
  </sheetViews>
  <sheetFormatPr defaultColWidth="9.00390625" defaultRowHeight="12.75"/>
  <cols>
    <col min="1" max="1" width="24.875" style="0" bestFit="1" customWidth="1"/>
    <col min="2" max="2" width="8.875" style="0" customWidth="1"/>
    <col min="3" max="3" width="8.125" style="0" customWidth="1"/>
    <col min="4" max="4" width="9.375" style="0" customWidth="1"/>
    <col min="5" max="5" width="7.125" style="0" customWidth="1"/>
    <col min="6" max="6" width="17.25390625" style="0" customWidth="1"/>
    <col min="7" max="7" width="22.75390625" style="0" customWidth="1"/>
    <col min="8" max="9" width="8.00390625" style="0" customWidth="1"/>
    <col min="10" max="10" width="11.00390625" style="0" customWidth="1"/>
    <col min="11" max="11" width="18.75390625" style="0" customWidth="1"/>
    <col min="12" max="12" width="8.125" style="0" customWidth="1"/>
    <col min="13" max="13" width="8.00390625" style="0" customWidth="1"/>
    <col min="14" max="14" width="9.25390625" style="0" customWidth="1"/>
    <col min="15" max="15" width="8.875" style="0" customWidth="1"/>
    <col min="16" max="16" width="10.25390625" style="0" customWidth="1"/>
    <col min="17" max="17" width="7.375" style="0" customWidth="1"/>
    <col min="18" max="18" width="7.875" style="0" customWidth="1"/>
    <col min="19" max="19" width="16.625" style="0" customWidth="1"/>
    <col min="20" max="22" width="8.625" style="0" customWidth="1"/>
    <col min="23" max="23" width="15.875" style="0" customWidth="1"/>
    <col min="24" max="24" width="8.625" style="0" customWidth="1"/>
    <col min="25" max="25" width="7.875" style="0" customWidth="1"/>
    <col min="26" max="26" width="8.625" style="0" customWidth="1"/>
    <col min="27" max="27" width="10.75390625" style="0" bestFit="1" customWidth="1"/>
    <col min="28" max="28" width="10.375" style="0" customWidth="1"/>
    <col min="29" max="30" width="9.375" style="0" customWidth="1"/>
  </cols>
  <sheetData>
    <row r="1" ht="9" customHeight="1"/>
    <row r="2" ht="12.75" hidden="1"/>
    <row r="3" ht="12.75" hidden="1"/>
    <row r="4" spans="1:30" ht="12.75">
      <c r="A4" s="167" t="s">
        <v>21</v>
      </c>
      <c r="B4" s="199" t="s">
        <v>84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</row>
    <row r="5" spans="1:30" ht="56.25" customHeight="1">
      <c r="A5" s="198"/>
      <c r="B5" s="191" t="s">
        <v>89</v>
      </c>
      <c r="C5" s="191"/>
      <c r="D5" s="192"/>
      <c r="E5" s="178" t="s">
        <v>32</v>
      </c>
      <c r="F5" s="186" t="s">
        <v>92</v>
      </c>
      <c r="G5" s="186"/>
      <c r="H5" s="186"/>
      <c r="I5" s="186" t="s">
        <v>32</v>
      </c>
      <c r="J5" s="197" t="s">
        <v>181</v>
      </c>
      <c r="K5" s="197"/>
      <c r="L5" s="197"/>
      <c r="M5" s="178" t="s">
        <v>32</v>
      </c>
      <c r="N5" s="177" t="s">
        <v>182</v>
      </c>
      <c r="O5" s="177"/>
      <c r="P5" s="177"/>
      <c r="Q5" s="177"/>
      <c r="R5" s="178" t="s">
        <v>32</v>
      </c>
      <c r="S5" s="207" t="s">
        <v>186</v>
      </c>
      <c r="T5" s="208"/>
      <c r="U5" s="209"/>
      <c r="V5" s="184" t="s">
        <v>32</v>
      </c>
      <c r="W5" s="190" t="s">
        <v>189</v>
      </c>
      <c r="X5" s="191"/>
      <c r="Y5" s="192"/>
      <c r="Z5" s="178" t="s">
        <v>32</v>
      </c>
      <c r="AA5" s="169" t="s">
        <v>35</v>
      </c>
      <c r="AB5" s="172" t="s">
        <v>33</v>
      </c>
      <c r="AC5" s="201" t="s">
        <v>48</v>
      </c>
      <c r="AD5" s="204" t="s">
        <v>28</v>
      </c>
    </row>
    <row r="6" spans="1:30" ht="63.75" customHeight="1">
      <c r="A6" s="198"/>
      <c r="B6" s="167" t="s">
        <v>90</v>
      </c>
      <c r="C6" s="175" t="s">
        <v>91</v>
      </c>
      <c r="D6" s="169" t="s">
        <v>22</v>
      </c>
      <c r="E6" s="179"/>
      <c r="F6" s="189" t="s">
        <v>93</v>
      </c>
      <c r="G6" s="195" t="s">
        <v>94</v>
      </c>
      <c r="H6" s="196" t="s">
        <v>63</v>
      </c>
      <c r="I6" s="186"/>
      <c r="J6" s="182" t="s">
        <v>179</v>
      </c>
      <c r="K6" s="187" t="s">
        <v>180</v>
      </c>
      <c r="L6" s="96"/>
      <c r="M6" s="179"/>
      <c r="N6" s="167" t="s">
        <v>183</v>
      </c>
      <c r="O6" s="180" t="s">
        <v>184</v>
      </c>
      <c r="P6" s="175" t="s">
        <v>185</v>
      </c>
      <c r="Q6" s="169" t="s">
        <v>22</v>
      </c>
      <c r="R6" s="179"/>
      <c r="S6" s="180" t="s">
        <v>187</v>
      </c>
      <c r="T6" s="175" t="s">
        <v>188</v>
      </c>
      <c r="U6" s="169" t="s">
        <v>63</v>
      </c>
      <c r="V6" s="185"/>
      <c r="W6" s="167" t="s">
        <v>190</v>
      </c>
      <c r="X6" s="193" t="s">
        <v>191</v>
      </c>
      <c r="Y6" s="169" t="s">
        <v>63</v>
      </c>
      <c r="Z6" s="179"/>
      <c r="AA6" s="170"/>
      <c r="AB6" s="173"/>
      <c r="AC6" s="202"/>
      <c r="AD6" s="205"/>
    </row>
    <row r="7" spans="1:30" ht="281.25" customHeight="1">
      <c r="A7" s="168"/>
      <c r="B7" s="168"/>
      <c r="C7" s="176"/>
      <c r="D7" s="171"/>
      <c r="E7" s="177"/>
      <c r="F7" s="189"/>
      <c r="G7" s="195"/>
      <c r="H7" s="196"/>
      <c r="I7" s="186"/>
      <c r="J7" s="183"/>
      <c r="K7" s="188"/>
      <c r="L7" s="101" t="s">
        <v>63</v>
      </c>
      <c r="M7" s="177"/>
      <c r="N7" s="168"/>
      <c r="O7" s="181"/>
      <c r="P7" s="176"/>
      <c r="Q7" s="171"/>
      <c r="R7" s="177"/>
      <c r="S7" s="181"/>
      <c r="T7" s="176"/>
      <c r="U7" s="171"/>
      <c r="V7" s="185"/>
      <c r="W7" s="168"/>
      <c r="X7" s="194"/>
      <c r="Y7" s="171"/>
      <c r="Z7" s="177"/>
      <c r="AA7" s="171"/>
      <c r="AB7" s="174"/>
      <c r="AC7" s="203"/>
      <c r="AD7" s="206"/>
    </row>
    <row r="8" spans="1:30" s="2" customFormat="1" ht="12.75">
      <c r="A8" s="23">
        <v>1</v>
      </c>
      <c r="B8" s="23">
        <v>8</v>
      </c>
      <c r="C8" s="23">
        <v>9</v>
      </c>
      <c r="D8" s="23">
        <v>10</v>
      </c>
      <c r="E8" s="23">
        <v>11</v>
      </c>
      <c r="F8" s="23">
        <v>12</v>
      </c>
      <c r="G8" s="23">
        <v>13</v>
      </c>
      <c r="H8" s="23">
        <v>14</v>
      </c>
      <c r="I8" s="23">
        <v>15</v>
      </c>
      <c r="J8" s="23">
        <v>16</v>
      </c>
      <c r="K8" s="23">
        <v>17</v>
      </c>
      <c r="L8" s="23">
        <v>20</v>
      </c>
      <c r="M8" s="23">
        <v>22</v>
      </c>
      <c r="N8" s="23">
        <v>23</v>
      </c>
      <c r="O8" s="23">
        <v>24</v>
      </c>
      <c r="P8" s="23">
        <v>25</v>
      </c>
      <c r="Q8" s="23">
        <v>26</v>
      </c>
      <c r="R8" s="23">
        <v>27</v>
      </c>
      <c r="S8" s="23">
        <v>28</v>
      </c>
      <c r="T8" s="23">
        <v>29</v>
      </c>
      <c r="U8" s="23">
        <v>30</v>
      </c>
      <c r="V8" s="23">
        <v>31</v>
      </c>
      <c r="W8" s="23"/>
      <c r="X8" s="23"/>
      <c r="Y8" s="23"/>
      <c r="Z8" s="23"/>
      <c r="AA8" s="23">
        <v>32</v>
      </c>
      <c r="AB8" s="23">
        <v>33</v>
      </c>
      <c r="AC8" s="23">
        <v>34</v>
      </c>
      <c r="AD8" s="23">
        <v>35</v>
      </c>
    </row>
    <row r="9" spans="1:30" s="2" customFormat="1" ht="12.75">
      <c r="A9" s="1" t="s">
        <v>23</v>
      </c>
      <c r="B9" s="47" t="s">
        <v>57</v>
      </c>
      <c r="C9" s="47">
        <v>1</v>
      </c>
      <c r="D9" s="49">
        <v>15</v>
      </c>
      <c r="E9" s="8">
        <f aca="true" t="shared" si="0" ref="E9:E14">C9*D9</f>
        <v>15</v>
      </c>
      <c r="F9" s="77" t="s">
        <v>80</v>
      </c>
      <c r="G9" s="56">
        <v>1</v>
      </c>
      <c r="H9" s="137">
        <v>20</v>
      </c>
      <c r="I9" s="56">
        <f aca="true" t="shared" si="1" ref="I9:I14">G9*H9</f>
        <v>20</v>
      </c>
      <c r="J9" s="77" t="s">
        <v>80</v>
      </c>
      <c r="K9" s="5">
        <v>1</v>
      </c>
      <c r="L9" s="81">
        <v>15</v>
      </c>
      <c r="M9" s="5">
        <f>K9*L9</f>
        <v>15</v>
      </c>
      <c r="N9" s="134">
        <v>1</v>
      </c>
      <c r="O9" s="4">
        <v>1</v>
      </c>
      <c r="P9" s="133">
        <f>N9/O9</f>
        <v>1</v>
      </c>
      <c r="Q9" s="131">
        <v>15</v>
      </c>
      <c r="R9" s="5">
        <f aca="true" t="shared" si="2" ref="R9:R14">P9*Q9</f>
        <v>15</v>
      </c>
      <c r="S9" s="81">
        <v>9</v>
      </c>
      <c r="T9" s="136">
        <v>0</v>
      </c>
      <c r="U9" s="5">
        <v>15</v>
      </c>
      <c r="V9" s="5">
        <f aca="true" t="shared" si="3" ref="V9:V14">T9*U9</f>
        <v>0</v>
      </c>
      <c r="W9" s="5" t="s">
        <v>256</v>
      </c>
      <c r="X9" s="132">
        <v>1</v>
      </c>
      <c r="Y9" s="5">
        <v>20</v>
      </c>
      <c r="Z9" s="5">
        <f aca="true" t="shared" si="4" ref="Z9:Z14">X9*Y9</f>
        <v>20</v>
      </c>
      <c r="AA9" s="5">
        <f aca="true" t="shared" si="5" ref="AA9:AA14">D9+H9+L9+Q9+U9+Y9</f>
        <v>100</v>
      </c>
      <c r="AB9" s="4">
        <f aca="true" t="shared" si="6" ref="AB9:AB14">E9+M9+R9+V9+Z9+I9</f>
        <v>85</v>
      </c>
      <c r="AC9" s="59">
        <v>10</v>
      </c>
      <c r="AD9" s="5">
        <f aca="true" t="shared" si="7" ref="AD9:AD14">(AB9*AC9)/100</f>
        <v>8.5</v>
      </c>
    </row>
    <row r="10" spans="1:30" s="2" customFormat="1" ht="12.75">
      <c r="A10" s="1" t="s">
        <v>65</v>
      </c>
      <c r="B10" s="47" t="s">
        <v>57</v>
      </c>
      <c r="C10" s="4">
        <v>1</v>
      </c>
      <c r="D10" s="49">
        <v>21.4</v>
      </c>
      <c r="E10" s="8">
        <f t="shared" si="0"/>
        <v>21.4</v>
      </c>
      <c r="F10" s="77" t="s">
        <v>80</v>
      </c>
      <c r="G10" s="56">
        <v>1</v>
      </c>
      <c r="H10" s="137">
        <v>28.6</v>
      </c>
      <c r="I10" s="56">
        <f t="shared" si="1"/>
        <v>28.6</v>
      </c>
      <c r="J10" s="77"/>
      <c r="K10" s="5"/>
      <c r="L10" s="81">
        <v>0</v>
      </c>
      <c r="M10" s="5"/>
      <c r="N10" s="135"/>
      <c r="O10" s="4"/>
      <c r="P10" s="133"/>
      <c r="Q10" s="131">
        <v>0</v>
      </c>
      <c r="R10" s="5">
        <f t="shared" si="2"/>
        <v>0</v>
      </c>
      <c r="S10" s="61">
        <v>1</v>
      </c>
      <c r="T10" s="132">
        <v>1</v>
      </c>
      <c r="U10" s="5">
        <v>21.4</v>
      </c>
      <c r="V10" s="5">
        <f t="shared" si="3"/>
        <v>21.4</v>
      </c>
      <c r="W10" s="5" t="s">
        <v>256</v>
      </c>
      <c r="X10" s="132">
        <v>1</v>
      </c>
      <c r="Y10" s="5">
        <v>28.6</v>
      </c>
      <c r="Z10" s="5">
        <f t="shared" si="4"/>
        <v>28.6</v>
      </c>
      <c r="AA10" s="5">
        <f t="shared" si="5"/>
        <v>100</v>
      </c>
      <c r="AB10" s="4">
        <f t="shared" si="6"/>
        <v>100</v>
      </c>
      <c r="AC10" s="59">
        <v>11.1</v>
      </c>
      <c r="AD10" s="5">
        <f t="shared" si="7"/>
        <v>11.1</v>
      </c>
    </row>
    <row r="11" spans="1:30" s="2" customFormat="1" ht="12.75">
      <c r="A11" s="1" t="s">
        <v>26</v>
      </c>
      <c r="B11" s="47" t="s">
        <v>57</v>
      </c>
      <c r="C11" s="47">
        <v>1</v>
      </c>
      <c r="D11" s="49">
        <v>21.4</v>
      </c>
      <c r="E11" s="8">
        <f t="shared" si="0"/>
        <v>21.4</v>
      </c>
      <c r="F11" s="77" t="s">
        <v>80</v>
      </c>
      <c r="G11" s="56">
        <v>1</v>
      </c>
      <c r="H11" s="137">
        <v>28.6</v>
      </c>
      <c r="I11" s="56">
        <f t="shared" si="1"/>
        <v>28.6</v>
      </c>
      <c r="J11" s="77"/>
      <c r="K11" s="5"/>
      <c r="L11" s="81">
        <v>0</v>
      </c>
      <c r="M11" s="5"/>
      <c r="N11" s="134"/>
      <c r="O11" s="4"/>
      <c r="P11" s="133"/>
      <c r="Q11" s="131">
        <v>0</v>
      </c>
      <c r="R11" s="5">
        <f t="shared" si="2"/>
        <v>0</v>
      </c>
      <c r="S11" s="71">
        <v>1</v>
      </c>
      <c r="T11" s="132">
        <v>1</v>
      </c>
      <c r="U11" s="5">
        <v>21.4</v>
      </c>
      <c r="V11" s="5">
        <f t="shared" si="3"/>
        <v>21.4</v>
      </c>
      <c r="W11" s="5" t="s">
        <v>256</v>
      </c>
      <c r="X11" s="132">
        <v>1</v>
      </c>
      <c r="Y11" s="5">
        <v>28.6</v>
      </c>
      <c r="Z11" s="5">
        <f t="shared" si="4"/>
        <v>28.6</v>
      </c>
      <c r="AA11" s="5">
        <f t="shared" si="5"/>
        <v>100</v>
      </c>
      <c r="AB11" s="4">
        <f t="shared" si="6"/>
        <v>100</v>
      </c>
      <c r="AC11" s="59">
        <v>11.1</v>
      </c>
      <c r="AD11" s="5">
        <f t="shared" si="7"/>
        <v>11.1</v>
      </c>
    </row>
    <row r="12" spans="1:30" s="2" customFormat="1" ht="12.75">
      <c r="A12" s="1" t="s">
        <v>27</v>
      </c>
      <c r="B12" s="15" t="s">
        <v>57</v>
      </c>
      <c r="C12" s="47">
        <v>1</v>
      </c>
      <c r="D12" s="49">
        <v>15</v>
      </c>
      <c r="E12" s="8">
        <f>C12*D12</f>
        <v>15</v>
      </c>
      <c r="F12" s="57" t="s">
        <v>80</v>
      </c>
      <c r="G12" s="56">
        <v>1</v>
      </c>
      <c r="H12" s="137">
        <v>20</v>
      </c>
      <c r="I12" s="56">
        <f t="shared" si="1"/>
        <v>20</v>
      </c>
      <c r="J12" s="77" t="s">
        <v>80</v>
      </c>
      <c r="K12" s="5">
        <v>1</v>
      </c>
      <c r="L12" s="81">
        <v>15</v>
      </c>
      <c r="M12" s="5">
        <f>K12*L12</f>
        <v>15</v>
      </c>
      <c r="N12" s="134">
        <v>3</v>
      </c>
      <c r="O12" s="4">
        <v>3</v>
      </c>
      <c r="P12" s="133">
        <f>N12/O12</f>
        <v>1</v>
      </c>
      <c r="Q12" s="131">
        <v>15</v>
      </c>
      <c r="R12" s="5">
        <f t="shared" si="2"/>
        <v>15</v>
      </c>
      <c r="S12" s="61">
        <v>4</v>
      </c>
      <c r="T12" s="132">
        <v>1</v>
      </c>
      <c r="U12" s="5">
        <v>15</v>
      </c>
      <c r="V12" s="5">
        <f t="shared" si="3"/>
        <v>15</v>
      </c>
      <c r="W12" s="5" t="s">
        <v>256</v>
      </c>
      <c r="X12" s="132">
        <v>1</v>
      </c>
      <c r="Y12" s="5">
        <v>20</v>
      </c>
      <c r="Z12" s="5">
        <f t="shared" si="4"/>
        <v>20</v>
      </c>
      <c r="AA12" s="5">
        <f t="shared" si="5"/>
        <v>100</v>
      </c>
      <c r="AB12" s="4">
        <f t="shared" si="6"/>
        <v>100</v>
      </c>
      <c r="AC12" s="59">
        <v>10</v>
      </c>
      <c r="AD12" s="5">
        <f t="shared" si="7"/>
        <v>10</v>
      </c>
    </row>
    <row r="13" spans="1:30" s="2" customFormat="1" ht="12.75">
      <c r="A13" s="1" t="s">
        <v>24</v>
      </c>
      <c r="B13" s="4" t="s">
        <v>57</v>
      </c>
      <c r="C13" s="15">
        <v>1</v>
      </c>
      <c r="D13" s="49">
        <v>15</v>
      </c>
      <c r="E13" s="8">
        <f t="shared" si="0"/>
        <v>15</v>
      </c>
      <c r="F13" s="57" t="s">
        <v>81</v>
      </c>
      <c r="G13" s="61">
        <v>1</v>
      </c>
      <c r="H13" s="138">
        <v>20</v>
      </c>
      <c r="I13" s="61">
        <f t="shared" si="1"/>
        <v>20</v>
      </c>
      <c r="J13" s="77" t="s">
        <v>80</v>
      </c>
      <c r="K13" s="5">
        <v>1</v>
      </c>
      <c r="L13" s="81">
        <v>15</v>
      </c>
      <c r="M13" s="5">
        <f>K13*L13</f>
        <v>15</v>
      </c>
      <c r="N13" s="134">
        <v>27</v>
      </c>
      <c r="O13" s="4">
        <v>27</v>
      </c>
      <c r="P13" s="133">
        <f>N13/O13</f>
        <v>1</v>
      </c>
      <c r="Q13" s="131">
        <v>15</v>
      </c>
      <c r="R13" s="5">
        <f t="shared" si="2"/>
        <v>15</v>
      </c>
      <c r="S13" s="61">
        <v>4</v>
      </c>
      <c r="T13" s="132">
        <v>1</v>
      </c>
      <c r="U13" s="5">
        <v>15</v>
      </c>
      <c r="V13" s="5">
        <f t="shared" si="3"/>
        <v>15</v>
      </c>
      <c r="W13" s="5" t="s">
        <v>256</v>
      </c>
      <c r="X13" s="132">
        <v>1</v>
      </c>
      <c r="Y13" s="5">
        <v>20</v>
      </c>
      <c r="Z13" s="5">
        <f t="shared" si="4"/>
        <v>20</v>
      </c>
      <c r="AA13" s="5">
        <f t="shared" si="5"/>
        <v>100</v>
      </c>
      <c r="AB13" s="4">
        <f t="shared" si="6"/>
        <v>100</v>
      </c>
      <c r="AC13" s="59">
        <v>10</v>
      </c>
      <c r="AD13" s="5">
        <f t="shared" si="7"/>
        <v>10</v>
      </c>
    </row>
    <row r="14" spans="1:30" s="2" customFormat="1" ht="12.75">
      <c r="A14" s="1" t="s">
        <v>25</v>
      </c>
      <c r="B14" s="15" t="s">
        <v>57</v>
      </c>
      <c r="C14" s="15">
        <v>1</v>
      </c>
      <c r="D14" s="49">
        <v>15</v>
      </c>
      <c r="E14" s="8">
        <f t="shared" si="0"/>
        <v>15</v>
      </c>
      <c r="F14" s="57" t="s">
        <v>81</v>
      </c>
      <c r="G14" s="56">
        <v>1</v>
      </c>
      <c r="H14" s="137">
        <v>20</v>
      </c>
      <c r="I14" s="56">
        <f t="shared" si="1"/>
        <v>20</v>
      </c>
      <c r="J14" s="77" t="s">
        <v>80</v>
      </c>
      <c r="K14" s="5">
        <v>1</v>
      </c>
      <c r="L14" s="81">
        <v>15</v>
      </c>
      <c r="M14" s="5">
        <f>K14*L14</f>
        <v>15</v>
      </c>
      <c r="N14" s="134">
        <v>1</v>
      </c>
      <c r="O14" s="4">
        <v>1</v>
      </c>
      <c r="P14" s="133">
        <f>N14/O14</f>
        <v>1</v>
      </c>
      <c r="Q14" s="131">
        <v>15</v>
      </c>
      <c r="R14" s="5">
        <f t="shared" si="2"/>
        <v>15</v>
      </c>
      <c r="S14" s="61">
        <v>4</v>
      </c>
      <c r="T14" s="132">
        <v>1</v>
      </c>
      <c r="U14" s="5">
        <v>15</v>
      </c>
      <c r="V14" s="5">
        <f t="shared" si="3"/>
        <v>15</v>
      </c>
      <c r="W14" s="5" t="s">
        <v>256</v>
      </c>
      <c r="X14" s="132">
        <v>1</v>
      </c>
      <c r="Y14" s="5">
        <v>20</v>
      </c>
      <c r="Z14" s="5">
        <f t="shared" si="4"/>
        <v>20</v>
      </c>
      <c r="AA14" s="5">
        <f t="shared" si="5"/>
        <v>100</v>
      </c>
      <c r="AB14" s="4">
        <f t="shared" si="6"/>
        <v>100</v>
      </c>
      <c r="AC14" s="59">
        <v>10</v>
      </c>
      <c r="AD14" s="5">
        <f t="shared" si="7"/>
        <v>10</v>
      </c>
    </row>
    <row r="15" s="2" customFormat="1" ht="12.75">
      <c r="AB15" s="78"/>
    </row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</sheetData>
  <sheetProtection/>
  <mergeCells count="36">
    <mergeCell ref="A4:A7"/>
    <mergeCell ref="B4:AD4"/>
    <mergeCell ref="B5:D5"/>
    <mergeCell ref="AC5:AC7"/>
    <mergeCell ref="AD5:AD7"/>
    <mergeCell ref="E5:E7"/>
    <mergeCell ref="M5:M7"/>
    <mergeCell ref="S5:U5"/>
    <mergeCell ref="N6:N7"/>
    <mergeCell ref="C6:C7"/>
    <mergeCell ref="D6:D7"/>
    <mergeCell ref="Z5:Z7"/>
    <mergeCell ref="W5:Y5"/>
    <mergeCell ref="W6:W7"/>
    <mergeCell ref="X6:X7"/>
    <mergeCell ref="Y6:Y7"/>
    <mergeCell ref="I5:I7"/>
    <mergeCell ref="G6:G7"/>
    <mergeCell ref="H6:H7"/>
    <mergeCell ref="J5:L5"/>
    <mergeCell ref="F5:H5"/>
    <mergeCell ref="T6:T7"/>
    <mergeCell ref="U6:U7"/>
    <mergeCell ref="K6:K7"/>
    <mergeCell ref="F6:F7"/>
    <mergeCell ref="S6:S7"/>
    <mergeCell ref="B6:B7"/>
    <mergeCell ref="AA5:AA7"/>
    <mergeCell ref="AB5:AB7"/>
    <mergeCell ref="P6:P7"/>
    <mergeCell ref="Q6:Q7"/>
    <mergeCell ref="N5:Q5"/>
    <mergeCell ref="R5:R7"/>
    <mergeCell ref="O6:O7"/>
    <mergeCell ref="J6:J7"/>
    <mergeCell ref="V5:V7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81" r:id="rId3"/>
  <legacyDrawing r:id="rId2"/>
  <oleObjects>
    <oleObject progId="Equation.3" shapeId="39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10"/>
  <sheetViews>
    <sheetView tabSelected="1" zoomScalePageLayoutView="0" workbookViewId="0" topLeftCell="AZ2">
      <selection activeCell="W6" sqref="W6"/>
    </sheetView>
  </sheetViews>
  <sheetFormatPr defaultColWidth="9.00390625" defaultRowHeight="12.75"/>
  <cols>
    <col min="1" max="1" width="26.125" style="0" customWidth="1"/>
    <col min="3" max="3" width="7.75390625" style="0" customWidth="1"/>
    <col min="4" max="4" width="5.125" style="0" hidden="1" customWidth="1"/>
    <col min="8" max="8" width="19.75390625" style="0" customWidth="1"/>
    <col min="12" max="12" width="21.00390625" style="0" customWidth="1"/>
    <col min="15" max="15" width="7.75390625" style="0" customWidth="1"/>
    <col min="16" max="16" width="18.00390625" style="0" customWidth="1"/>
    <col min="20" max="21" width="9.625" style="0" bestFit="1" customWidth="1"/>
    <col min="22" max="22" width="10.375" style="0" customWidth="1"/>
    <col min="46" max="46" width="9.875" style="0" customWidth="1"/>
    <col min="52" max="52" width="9.875" style="0" customWidth="1"/>
    <col min="57" max="57" width="9.625" style="0" bestFit="1" customWidth="1"/>
  </cols>
  <sheetData>
    <row r="1" spans="1:71" ht="21.75" customHeight="1">
      <c r="A1" s="167" t="s">
        <v>21</v>
      </c>
      <c r="B1" s="269" t="s">
        <v>203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1"/>
    </row>
    <row r="2" spans="1:71" ht="50.25" customHeight="1">
      <c r="A2" s="198"/>
      <c r="B2" s="239" t="s">
        <v>204</v>
      </c>
      <c r="C2" s="197"/>
      <c r="D2" s="197"/>
      <c r="E2" s="197"/>
      <c r="F2" s="259"/>
      <c r="G2" s="186" t="s">
        <v>32</v>
      </c>
      <c r="H2" s="186" t="s">
        <v>205</v>
      </c>
      <c r="I2" s="186"/>
      <c r="J2" s="186"/>
      <c r="K2" s="178" t="s">
        <v>32</v>
      </c>
      <c r="L2" s="186" t="s">
        <v>206</v>
      </c>
      <c r="M2" s="186"/>
      <c r="N2" s="186"/>
      <c r="O2" s="178" t="s">
        <v>32</v>
      </c>
      <c r="P2" s="264" t="s">
        <v>212</v>
      </c>
      <c r="Q2" s="265"/>
      <c r="R2" s="272"/>
      <c r="S2" s="178" t="s">
        <v>32</v>
      </c>
      <c r="T2" s="186" t="s">
        <v>214</v>
      </c>
      <c r="U2" s="186"/>
      <c r="V2" s="186"/>
      <c r="W2" s="186"/>
      <c r="X2" s="186"/>
      <c r="Y2" s="178" t="s">
        <v>32</v>
      </c>
      <c r="Z2" s="264" t="s">
        <v>219</v>
      </c>
      <c r="AA2" s="265"/>
      <c r="AB2" s="265"/>
      <c r="AC2" s="265"/>
      <c r="AD2" s="272"/>
      <c r="AE2" s="178" t="s">
        <v>32</v>
      </c>
      <c r="AF2" s="239" t="s">
        <v>227</v>
      </c>
      <c r="AG2" s="197"/>
      <c r="AH2" s="197"/>
      <c r="AI2" s="197"/>
      <c r="AJ2" s="259"/>
      <c r="AK2" s="178" t="s">
        <v>32</v>
      </c>
      <c r="AL2" s="264" t="s">
        <v>233</v>
      </c>
      <c r="AM2" s="265"/>
      <c r="AN2" s="265"/>
      <c r="AO2" s="265"/>
      <c r="AP2" s="272"/>
      <c r="AQ2" s="178" t="s">
        <v>32</v>
      </c>
      <c r="AR2" s="264" t="s">
        <v>238</v>
      </c>
      <c r="AS2" s="265"/>
      <c r="AT2" s="265"/>
      <c r="AU2" s="265"/>
      <c r="AV2" s="272"/>
      <c r="AW2" s="178" t="s">
        <v>32</v>
      </c>
      <c r="AX2" s="264" t="s">
        <v>243</v>
      </c>
      <c r="AY2" s="265"/>
      <c r="AZ2" s="265"/>
      <c r="BA2" s="265"/>
      <c r="BB2" s="272"/>
      <c r="BC2" s="178" t="s">
        <v>32</v>
      </c>
      <c r="BD2" s="264" t="s">
        <v>247</v>
      </c>
      <c r="BE2" s="265"/>
      <c r="BF2" s="265"/>
      <c r="BG2" s="265"/>
      <c r="BH2" s="272"/>
      <c r="BI2" s="178" t="s">
        <v>32</v>
      </c>
      <c r="BJ2" s="239" t="s">
        <v>248</v>
      </c>
      <c r="BK2" s="197"/>
      <c r="BL2" s="197"/>
      <c r="BM2" s="197"/>
      <c r="BN2" s="259"/>
      <c r="BO2" s="178" t="s">
        <v>32</v>
      </c>
      <c r="BP2" s="169" t="s">
        <v>34</v>
      </c>
      <c r="BQ2" s="172" t="s">
        <v>33</v>
      </c>
      <c r="BR2" s="201" t="s">
        <v>48</v>
      </c>
      <c r="BS2" s="204" t="s">
        <v>28</v>
      </c>
    </row>
    <row r="3" spans="1:71" ht="232.5" customHeight="1">
      <c r="A3" s="168"/>
      <c r="B3" s="189" t="s">
        <v>207</v>
      </c>
      <c r="C3" s="189"/>
      <c r="D3" s="189"/>
      <c r="E3" s="30" t="s">
        <v>208</v>
      </c>
      <c r="F3" s="41" t="s">
        <v>22</v>
      </c>
      <c r="G3" s="186"/>
      <c r="H3" s="40" t="s">
        <v>209</v>
      </c>
      <c r="I3" s="120" t="s">
        <v>210</v>
      </c>
      <c r="J3" s="21" t="s">
        <v>22</v>
      </c>
      <c r="K3" s="177"/>
      <c r="L3" s="40" t="s">
        <v>211</v>
      </c>
      <c r="M3" s="120" t="s">
        <v>210</v>
      </c>
      <c r="N3" s="21" t="s">
        <v>22</v>
      </c>
      <c r="O3" s="177"/>
      <c r="P3" s="31" t="s">
        <v>213</v>
      </c>
      <c r="Q3" s="120" t="s">
        <v>210</v>
      </c>
      <c r="R3" s="121" t="s">
        <v>22</v>
      </c>
      <c r="S3" s="177"/>
      <c r="T3" s="18" t="s">
        <v>215</v>
      </c>
      <c r="U3" s="18" t="s">
        <v>216</v>
      </c>
      <c r="V3" s="122" t="s">
        <v>217</v>
      </c>
      <c r="W3" s="120" t="s">
        <v>218</v>
      </c>
      <c r="X3" s="21" t="s">
        <v>22</v>
      </c>
      <c r="Y3" s="177"/>
      <c r="Z3" s="25" t="s">
        <v>220</v>
      </c>
      <c r="AA3" s="18" t="s">
        <v>221</v>
      </c>
      <c r="AB3" s="122" t="s">
        <v>222</v>
      </c>
      <c r="AC3" s="120" t="s">
        <v>223</v>
      </c>
      <c r="AD3" s="21" t="s">
        <v>22</v>
      </c>
      <c r="AE3" s="177"/>
      <c r="AF3" s="18" t="s">
        <v>224</v>
      </c>
      <c r="AG3" s="122" t="s">
        <v>225</v>
      </c>
      <c r="AH3" s="25" t="s">
        <v>226</v>
      </c>
      <c r="AI3" s="123" t="s">
        <v>230</v>
      </c>
      <c r="AJ3" s="21" t="s">
        <v>22</v>
      </c>
      <c r="AK3" s="177"/>
      <c r="AL3" s="31" t="s">
        <v>228</v>
      </c>
      <c r="AM3" s="31" t="s">
        <v>229</v>
      </c>
      <c r="AN3" s="31" t="s">
        <v>231</v>
      </c>
      <c r="AO3" s="115" t="s">
        <v>232</v>
      </c>
      <c r="AP3" s="21" t="s">
        <v>22</v>
      </c>
      <c r="AQ3" s="177"/>
      <c r="AR3" s="31" t="s">
        <v>234</v>
      </c>
      <c r="AS3" s="31" t="s">
        <v>235</v>
      </c>
      <c r="AT3" s="31" t="s">
        <v>236</v>
      </c>
      <c r="AU3" s="125" t="s">
        <v>237</v>
      </c>
      <c r="AV3" s="21" t="s">
        <v>22</v>
      </c>
      <c r="AW3" s="177"/>
      <c r="AX3" s="31" t="s">
        <v>239</v>
      </c>
      <c r="AY3" s="31" t="s">
        <v>240</v>
      </c>
      <c r="AZ3" s="31" t="s">
        <v>241</v>
      </c>
      <c r="BA3" s="115" t="s">
        <v>242</v>
      </c>
      <c r="BB3" s="21" t="s">
        <v>22</v>
      </c>
      <c r="BC3" s="179"/>
      <c r="BD3" s="31" t="s">
        <v>244</v>
      </c>
      <c r="BE3" s="31" t="s">
        <v>245</v>
      </c>
      <c r="BF3" s="31" t="s">
        <v>246</v>
      </c>
      <c r="BG3" s="115" t="s">
        <v>251</v>
      </c>
      <c r="BH3" s="21" t="s">
        <v>22</v>
      </c>
      <c r="BI3" s="179"/>
      <c r="BJ3" s="18" t="s">
        <v>249</v>
      </c>
      <c r="BK3" s="18" t="s">
        <v>250</v>
      </c>
      <c r="BL3" s="18" t="s">
        <v>252</v>
      </c>
      <c r="BM3" s="116" t="s">
        <v>253</v>
      </c>
      <c r="BN3" s="21" t="s">
        <v>22</v>
      </c>
      <c r="BO3" s="179"/>
      <c r="BP3" s="171"/>
      <c r="BQ3" s="174"/>
      <c r="BR3" s="203"/>
      <c r="BS3" s="206"/>
    </row>
    <row r="4" spans="1:71" ht="12.75">
      <c r="A4" s="23">
        <v>1</v>
      </c>
      <c r="B4" s="277">
        <v>2</v>
      </c>
      <c r="C4" s="278"/>
      <c r="D4" s="117"/>
      <c r="E4" s="34">
        <v>3</v>
      </c>
      <c r="F4" s="34">
        <v>4</v>
      </c>
      <c r="G4" s="23">
        <v>5</v>
      </c>
      <c r="H4" s="34">
        <v>6</v>
      </c>
      <c r="I4" s="34">
        <v>7</v>
      </c>
      <c r="J4" s="23">
        <v>8</v>
      </c>
      <c r="K4" s="34">
        <v>9</v>
      </c>
      <c r="L4" s="34">
        <v>10</v>
      </c>
      <c r="M4" s="34">
        <v>11</v>
      </c>
      <c r="N4" s="23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202</v>
      </c>
      <c r="W4" s="34">
        <v>21</v>
      </c>
      <c r="X4" s="127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4">
        <v>32</v>
      </c>
      <c r="AI4" s="34">
        <v>33</v>
      </c>
      <c r="AJ4" s="34">
        <v>34</v>
      </c>
      <c r="AK4" s="34">
        <v>35</v>
      </c>
      <c r="AL4" s="34">
        <v>36</v>
      </c>
      <c r="AM4" s="34">
        <v>37</v>
      </c>
      <c r="AN4" s="34">
        <v>38</v>
      </c>
      <c r="AO4" s="34">
        <v>39</v>
      </c>
      <c r="AP4" s="34">
        <v>40</v>
      </c>
      <c r="AQ4" s="34">
        <v>41</v>
      </c>
      <c r="AR4" s="34">
        <v>42</v>
      </c>
      <c r="AS4" s="34">
        <v>43</v>
      </c>
      <c r="AT4" s="34">
        <v>44</v>
      </c>
      <c r="AU4" s="34">
        <v>45</v>
      </c>
      <c r="AV4" s="34">
        <v>46</v>
      </c>
      <c r="AW4" s="34">
        <v>47</v>
      </c>
      <c r="AX4" s="34">
        <v>48</v>
      </c>
      <c r="AY4" s="34">
        <v>49</v>
      </c>
      <c r="AZ4" s="34">
        <v>50</v>
      </c>
      <c r="BA4" s="34">
        <v>51</v>
      </c>
      <c r="BB4" s="34">
        <v>52</v>
      </c>
      <c r="BC4" s="126">
        <v>53</v>
      </c>
      <c r="BD4" s="34">
        <v>54</v>
      </c>
      <c r="BE4" s="34">
        <v>55</v>
      </c>
      <c r="BF4" s="34">
        <v>56</v>
      </c>
      <c r="BG4" s="34">
        <v>57</v>
      </c>
      <c r="BH4" s="34">
        <v>58</v>
      </c>
      <c r="BI4" s="34">
        <v>59</v>
      </c>
      <c r="BJ4" s="34">
        <v>60</v>
      </c>
      <c r="BK4" s="34">
        <v>61</v>
      </c>
      <c r="BL4" s="34">
        <v>62</v>
      </c>
      <c r="BM4" s="34">
        <v>63</v>
      </c>
      <c r="BN4" s="34">
        <v>64</v>
      </c>
      <c r="BO4" s="34">
        <v>65</v>
      </c>
      <c r="BP4" s="23">
        <v>66</v>
      </c>
      <c r="BQ4" s="34">
        <v>67</v>
      </c>
      <c r="BR4" s="34">
        <v>68</v>
      </c>
      <c r="BS4" s="23">
        <v>69</v>
      </c>
    </row>
    <row r="5" spans="1:71" ht="12.75">
      <c r="A5" s="1" t="s">
        <v>23</v>
      </c>
      <c r="B5" s="277" t="s">
        <v>259</v>
      </c>
      <c r="C5" s="278"/>
      <c r="D5" s="118"/>
      <c r="E5" s="4">
        <v>1</v>
      </c>
      <c r="F5" s="5">
        <v>9</v>
      </c>
      <c r="G5" s="5">
        <f aca="true" t="shared" si="0" ref="G5:G10">E5*F5</f>
        <v>9</v>
      </c>
      <c r="H5" s="146" t="s">
        <v>259</v>
      </c>
      <c r="I5" s="6">
        <v>1</v>
      </c>
      <c r="J5" s="5">
        <v>9</v>
      </c>
      <c r="K5" s="5">
        <f aca="true" t="shared" si="1" ref="K5:K10">I5*J5</f>
        <v>9</v>
      </c>
      <c r="L5" s="157" t="s">
        <v>259</v>
      </c>
      <c r="M5" s="6">
        <v>1</v>
      </c>
      <c r="N5" s="5">
        <v>9</v>
      </c>
      <c r="O5" s="5">
        <f aca="true" t="shared" si="2" ref="O5:O10">M5*N5</f>
        <v>9</v>
      </c>
      <c r="P5" s="158" t="s">
        <v>259</v>
      </c>
      <c r="Q5" s="5">
        <v>1</v>
      </c>
      <c r="R5" s="5">
        <v>9</v>
      </c>
      <c r="S5" s="5">
        <f aca="true" t="shared" si="3" ref="S5:S10">Q5*R5</f>
        <v>9</v>
      </c>
      <c r="T5" s="5">
        <v>123900.086</v>
      </c>
      <c r="U5" s="5">
        <v>119970.58</v>
      </c>
      <c r="V5" s="81">
        <f>T5/U5</f>
        <v>1.0327539135011266</v>
      </c>
      <c r="W5" s="81">
        <v>0</v>
      </c>
      <c r="X5" s="5">
        <v>8</v>
      </c>
      <c r="Y5" s="5">
        <f aca="true" t="shared" si="4" ref="Y5:Y10">W5*X5</f>
        <v>0</v>
      </c>
      <c r="Z5" s="5">
        <v>10</v>
      </c>
      <c r="AA5" s="5">
        <v>13</v>
      </c>
      <c r="AB5" s="164">
        <f>Z5/AA5</f>
        <v>0.7692307692307693</v>
      </c>
      <c r="AC5" s="164">
        <v>0.77</v>
      </c>
      <c r="AD5" s="5">
        <v>8</v>
      </c>
      <c r="AE5" s="5">
        <f aca="true" t="shared" si="5" ref="AE5:AE10">AC5*AD5</f>
        <v>6.16</v>
      </c>
      <c r="AF5" s="5">
        <v>0</v>
      </c>
      <c r="AG5" s="5">
        <v>0</v>
      </c>
      <c r="AH5" s="5" t="e">
        <f aca="true" t="shared" si="6" ref="AH5:AH10">AF5/AG5</f>
        <v>#DIV/0!</v>
      </c>
      <c r="AI5" s="5">
        <v>1</v>
      </c>
      <c r="AJ5" s="5">
        <v>8</v>
      </c>
      <c r="AK5" s="5">
        <f aca="true" t="shared" si="7" ref="AK5:AK10">AI5*AJ5</f>
        <v>8</v>
      </c>
      <c r="AL5" s="5">
        <v>16</v>
      </c>
      <c r="AM5" s="5">
        <v>16</v>
      </c>
      <c r="AN5" s="5">
        <f aca="true" t="shared" si="8" ref="AN5:AN10">AL5/AM5</f>
        <v>1</v>
      </c>
      <c r="AO5" s="5">
        <v>0.5</v>
      </c>
      <c r="AP5" s="124">
        <v>8</v>
      </c>
      <c r="AQ5" s="5">
        <f aca="true" t="shared" si="9" ref="AQ5:AQ10">AO5*AP5</f>
        <v>4</v>
      </c>
      <c r="AR5" s="5">
        <v>0</v>
      </c>
      <c r="AS5" s="5">
        <v>13</v>
      </c>
      <c r="AT5" s="5">
        <f aca="true" t="shared" si="10" ref="AT5:AT10">AR5/AS5</f>
        <v>0</v>
      </c>
      <c r="AU5" s="5">
        <v>1</v>
      </c>
      <c r="AV5" s="5">
        <v>8</v>
      </c>
      <c r="AW5" s="5">
        <f aca="true" t="shared" si="11" ref="AW5:AW10">AU5*AV5</f>
        <v>8</v>
      </c>
      <c r="AX5" s="5">
        <v>10</v>
      </c>
      <c r="AY5" s="5">
        <v>3</v>
      </c>
      <c r="AZ5" s="5">
        <f aca="true" t="shared" si="12" ref="AZ5:AZ10">AX5/AY5</f>
        <v>3.3333333333333335</v>
      </c>
      <c r="BA5" s="5">
        <v>0</v>
      </c>
      <c r="BB5" s="5">
        <v>8</v>
      </c>
      <c r="BC5" s="5">
        <f aca="true" t="shared" si="13" ref="BC5:BC10">BA5*BB5</f>
        <v>0</v>
      </c>
      <c r="BD5" s="5">
        <v>48497.18</v>
      </c>
      <c r="BE5" s="5">
        <v>193988.7</v>
      </c>
      <c r="BF5" s="5">
        <f aca="true" t="shared" si="14" ref="BF5:BF10">BD5/BE5</f>
        <v>0.25000002577469715</v>
      </c>
      <c r="BG5" s="5">
        <v>0</v>
      </c>
      <c r="BH5" s="5">
        <v>8</v>
      </c>
      <c r="BI5" s="5">
        <f aca="true" t="shared" si="15" ref="BI5:BI10">BG5*BH5</f>
        <v>0</v>
      </c>
      <c r="BJ5" s="5">
        <v>0</v>
      </c>
      <c r="BK5" s="5">
        <v>0</v>
      </c>
      <c r="BL5" s="5" t="e">
        <f aca="true" t="shared" si="16" ref="BL5:BL10">BJ5/BK5</f>
        <v>#DIV/0!</v>
      </c>
      <c r="BM5" s="5">
        <v>1</v>
      </c>
      <c r="BN5" s="5">
        <v>8</v>
      </c>
      <c r="BO5" s="5">
        <f aca="true" t="shared" si="17" ref="BO5:BO10">BM5*BN5</f>
        <v>8</v>
      </c>
      <c r="BP5" s="5">
        <f aca="true" t="shared" si="18" ref="BP5:BP10">J5+F5+N5+R5+X5+AD5+AJ5+AP5+AV5+BB5+BH5+BN5</f>
        <v>100</v>
      </c>
      <c r="BQ5" s="5">
        <f aca="true" t="shared" si="19" ref="BQ5:BQ10">K5+G5+O5+S5+Y5+AE5+AK5+AQ5+AW5+BC5+BI5+BO5</f>
        <v>70.16</v>
      </c>
      <c r="BR5" s="5">
        <v>10</v>
      </c>
      <c r="BS5" s="5">
        <f aca="true" t="shared" si="20" ref="BS5:BS10">(BQ5*BR5)/100</f>
        <v>7.015999999999999</v>
      </c>
    </row>
    <row r="6" spans="1:71" ht="12.75">
      <c r="A6" s="1" t="s">
        <v>65</v>
      </c>
      <c r="B6" s="277" t="s">
        <v>259</v>
      </c>
      <c r="C6" s="278"/>
      <c r="D6" s="118"/>
      <c r="E6" s="4">
        <v>1</v>
      </c>
      <c r="F6" s="5">
        <v>9</v>
      </c>
      <c r="G6" s="5">
        <f t="shared" si="0"/>
        <v>9</v>
      </c>
      <c r="H6" s="146" t="s">
        <v>259</v>
      </c>
      <c r="I6" s="6">
        <v>1</v>
      </c>
      <c r="J6" s="5">
        <v>9</v>
      </c>
      <c r="K6" s="5">
        <f t="shared" si="1"/>
        <v>9</v>
      </c>
      <c r="L6" s="157" t="s">
        <v>259</v>
      </c>
      <c r="M6" s="6">
        <v>1</v>
      </c>
      <c r="N6" s="5">
        <v>9</v>
      </c>
      <c r="O6" s="5">
        <f t="shared" si="2"/>
        <v>9</v>
      </c>
      <c r="P6" s="158" t="s">
        <v>259</v>
      </c>
      <c r="Q6" s="5">
        <v>1</v>
      </c>
      <c r="R6" s="5">
        <v>9</v>
      </c>
      <c r="S6" s="5">
        <f t="shared" si="3"/>
        <v>9</v>
      </c>
      <c r="T6" s="5">
        <v>0</v>
      </c>
      <c r="U6" s="5">
        <v>0</v>
      </c>
      <c r="V6" s="81"/>
      <c r="W6" s="81">
        <v>0</v>
      </c>
      <c r="X6" s="5">
        <v>8</v>
      </c>
      <c r="Y6" s="5">
        <f t="shared" si="4"/>
        <v>0</v>
      </c>
      <c r="Z6" s="5">
        <v>0</v>
      </c>
      <c r="AA6" s="5">
        <v>0</v>
      </c>
      <c r="AB6" s="164"/>
      <c r="AC6" s="164">
        <v>1</v>
      </c>
      <c r="AD6" s="5">
        <v>8</v>
      </c>
      <c r="AE6" s="5">
        <f t="shared" si="5"/>
        <v>8</v>
      </c>
      <c r="AF6" s="5">
        <v>0</v>
      </c>
      <c r="AG6" s="5">
        <v>0</v>
      </c>
      <c r="AH6" s="5" t="e">
        <f t="shared" si="6"/>
        <v>#DIV/0!</v>
      </c>
      <c r="AI6" s="5">
        <v>1</v>
      </c>
      <c r="AJ6" s="5">
        <v>8</v>
      </c>
      <c r="AK6" s="5">
        <f t="shared" si="7"/>
        <v>8</v>
      </c>
      <c r="AL6" s="5">
        <v>0</v>
      </c>
      <c r="AM6" s="5">
        <v>0</v>
      </c>
      <c r="AN6" s="5" t="e">
        <f t="shared" si="8"/>
        <v>#DIV/0!</v>
      </c>
      <c r="AO6" s="5">
        <v>1</v>
      </c>
      <c r="AP6" s="124">
        <v>8</v>
      </c>
      <c r="AQ6" s="5">
        <f t="shared" si="9"/>
        <v>8</v>
      </c>
      <c r="AR6" s="5">
        <v>0</v>
      </c>
      <c r="AS6" s="5">
        <v>0</v>
      </c>
      <c r="AT6" s="5" t="e">
        <f t="shared" si="10"/>
        <v>#DIV/0!</v>
      </c>
      <c r="AU6" s="5">
        <v>1</v>
      </c>
      <c r="AV6" s="5">
        <v>8</v>
      </c>
      <c r="AW6" s="5">
        <f t="shared" si="11"/>
        <v>8</v>
      </c>
      <c r="AX6" s="5">
        <v>0</v>
      </c>
      <c r="AY6" s="5">
        <v>0</v>
      </c>
      <c r="AZ6" s="5" t="e">
        <f t="shared" si="12"/>
        <v>#DIV/0!</v>
      </c>
      <c r="BA6" s="5">
        <v>1</v>
      </c>
      <c r="BB6" s="5">
        <v>8</v>
      </c>
      <c r="BC6" s="5">
        <f t="shared" si="13"/>
        <v>8</v>
      </c>
      <c r="BD6" s="5"/>
      <c r="BE6" s="5"/>
      <c r="BF6" s="5" t="e">
        <f t="shared" si="14"/>
        <v>#DIV/0!</v>
      </c>
      <c r="BG6" s="5">
        <v>1</v>
      </c>
      <c r="BH6" s="5">
        <v>8</v>
      </c>
      <c r="BI6" s="5">
        <f t="shared" si="15"/>
        <v>8</v>
      </c>
      <c r="BJ6" s="5">
        <v>0</v>
      </c>
      <c r="BK6" s="5">
        <v>0</v>
      </c>
      <c r="BL6" s="5" t="e">
        <f t="shared" si="16"/>
        <v>#DIV/0!</v>
      </c>
      <c r="BM6" s="5">
        <v>1</v>
      </c>
      <c r="BN6" s="5">
        <v>8</v>
      </c>
      <c r="BO6" s="5">
        <f t="shared" si="17"/>
        <v>8</v>
      </c>
      <c r="BP6" s="5">
        <f t="shared" si="18"/>
        <v>100</v>
      </c>
      <c r="BQ6" s="5">
        <f t="shared" si="19"/>
        <v>92</v>
      </c>
      <c r="BR6" s="5">
        <v>11.1</v>
      </c>
      <c r="BS6" s="5">
        <f t="shared" si="20"/>
        <v>10.212</v>
      </c>
    </row>
    <row r="7" spans="1:71" ht="12.75">
      <c r="A7" s="1" t="s">
        <v>26</v>
      </c>
      <c r="B7" s="277" t="s">
        <v>259</v>
      </c>
      <c r="C7" s="278"/>
      <c r="D7" s="118"/>
      <c r="E7" s="4">
        <v>1</v>
      </c>
      <c r="F7" s="5">
        <v>9</v>
      </c>
      <c r="G7" s="5">
        <f t="shared" si="0"/>
        <v>9</v>
      </c>
      <c r="H7" s="146" t="s">
        <v>259</v>
      </c>
      <c r="I7" s="6">
        <v>1</v>
      </c>
      <c r="J7" s="5">
        <v>9</v>
      </c>
      <c r="K7" s="5">
        <f t="shared" si="1"/>
        <v>9</v>
      </c>
      <c r="L7" s="157" t="s">
        <v>259</v>
      </c>
      <c r="M7" s="6">
        <v>1</v>
      </c>
      <c r="N7" s="5">
        <v>9</v>
      </c>
      <c r="O7" s="5">
        <f t="shared" si="2"/>
        <v>9</v>
      </c>
      <c r="P7" s="158" t="s">
        <v>259</v>
      </c>
      <c r="Q7" s="5">
        <v>1</v>
      </c>
      <c r="R7" s="5">
        <v>9</v>
      </c>
      <c r="S7" s="5">
        <f t="shared" si="3"/>
        <v>9</v>
      </c>
      <c r="T7" s="5">
        <v>0</v>
      </c>
      <c r="U7" s="5">
        <v>0</v>
      </c>
      <c r="V7" s="81"/>
      <c r="W7" s="81">
        <v>0</v>
      </c>
      <c r="X7" s="5">
        <v>8</v>
      </c>
      <c r="Y7" s="5">
        <f t="shared" si="4"/>
        <v>0</v>
      </c>
      <c r="Z7" s="5">
        <v>0</v>
      </c>
      <c r="AA7" s="5">
        <v>0</v>
      </c>
      <c r="AB7" s="164"/>
      <c r="AC7" s="164">
        <v>1</v>
      </c>
      <c r="AD7" s="5">
        <v>8</v>
      </c>
      <c r="AE7" s="5">
        <f t="shared" si="5"/>
        <v>8</v>
      </c>
      <c r="AF7" s="5">
        <v>0</v>
      </c>
      <c r="AG7" s="5">
        <v>0</v>
      </c>
      <c r="AH7" s="5" t="e">
        <f t="shared" si="6"/>
        <v>#DIV/0!</v>
      </c>
      <c r="AI7" s="5">
        <v>1</v>
      </c>
      <c r="AJ7" s="5">
        <v>8</v>
      </c>
      <c r="AK7" s="5">
        <f t="shared" si="7"/>
        <v>8</v>
      </c>
      <c r="AL7" s="5">
        <v>0</v>
      </c>
      <c r="AM7" s="5">
        <v>0</v>
      </c>
      <c r="AN7" s="5" t="e">
        <f t="shared" si="8"/>
        <v>#DIV/0!</v>
      </c>
      <c r="AO7" s="5">
        <v>1</v>
      </c>
      <c r="AP7" s="124">
        <v>8</v>
      </c>
      <c r="AQ7" s="5">
        <f t="shared" si="9"/>
        <v>8</v>
      </c>
      <c r="AR7" s="5">
        <v>0</v>
      </c>
      <c r="AS7" s="5">
        <v>0</v>
      </c>
      <c r="AT7" s="5" t="e">
        <f t="shared" si="10"/>
        <v>#DIV/0!</v>
      </c>
      <c r="AU7" s="5">
        <v>1</v>
      </c>
      <c r="AV7" s="5">
        <v>8</v>
      </c>
      <c r="AW7" s="5">
        <f t="shared" si="11"/>
        <v>8</v>
      </c>
      <c r="AX7" s="5">
        <v>0</v>
      </c>
      <c r="AY7" s="5">
        <v>0</v>
      </c>
      <c r="AZ7" s="5" t="e">
        <f t="shared" si="12"/>
        <v>#DIV/0!</v>
      </c>
      <c r="BA7" s="5">
        <v>1</v>
      </c>
      <c r="BB7" s="5">
        <v>8</v>
      </c>
      <c r="BC7" s="5">
        <f t="shared" si="13"/>
        <v>8</v>
      </c>
      <c r="BD7" s="5"/>
      <c r="BE7" s="5"/>
      <c r="BF7" s="5" t="e">
        <f t="shared" si="14"/>
        <v>#DIV/0!</v>
      </c>
      <c r="BG7" s="5">
        <v>1</v>
      </c>
      <c r="BH7" s="5">
        <v>8</v>
      </c>
      <c r="BI7" s="5">
        <f t="shared" si="15"/>
        <v>8</v>
      </c>
      <c r="BJ7" s="5">
        <v>0</v>
      </c>
      <c r="BK7" s="5">
        <v>0</v>
      </c>
      <c r="BL7" s="5" t="e">
        <f t="shared" si="16"/>
        <v>#DIV/0!</v>
      </c>
      <c r="BM7" s="5">
        <v>1</v>
      </c>
      <c r="BN7" s="5">
        <v>8</v>
      </c>
      <c r="BO7" s="5">
        <f t="shared" si="17"/>
        <v>8</v>
      </c>
      <c r="BP7" s="5">
        <f t="shared" si="18"/>
        <v>100</v>
      </c>
      <c r="BQ7" s="5">
        <f t="shared" si="19"/>
        <v>92</v>
      </c>
      <c r="BR7" s="5">
        <v>11.1</v>
      </c>
      <c r="BS7" s="5">
        <f t="shared" si="20"/>
        <v>10.212</v>
      </c>
    </row>
    <row r="8" spans="1:71" ht="12.75">
      <c r="A8" s="1" t="s">
        <v>27</v>
      </c>
      <c r="B8" s="277" t="s">
        <v>259</v>
      </c>
      <c r="C8" s="278"/>
      <c r="D8" s="118"/>
      <c r="E8" s="4">
        <v>1</v>
      </c>
      <c r="F8" s="5">
        <v>9</v>
      </c>
      <c r="G8" s="5">
        <f t="shared" si="0"/>
        <v>9</v>
      </c>
      <c r="H8" s="146" t="s">
        <v>259</v>
      </c>
      <c r="I8" s="65">
        <v>1</v>
      </c>
      <c r="J8" s="5">
        <v>9</v>
      </c>
      <c r="K8" s="5">
        <f t="shared" si="1"/>
        <v>9</v>
      </c>
      <c r="L8" s="157" t="s">
        <v>259</v>
      </c>
      <c r="M8" s="65">
        <v>1</v>
      </c>
      <c r="N8" s="5">
        <v>9</v>
      </c>
      <c r="O8" s="5">
        <f t="shared" si="2"/>
        <v>9</v>
      </c>
      <c r="P8" s="158" t="s">
        <v>259</v>
      </c>
      <c r="Q8" s="5">
        <v>1</v>
      </c>
      <c r="R8" s="5">
        <v>9</v>
      </c>
      <c r="S8" s="5">
        <f t="shared" si="3"/>
        <v>9</v>
      </c>
      <c r="T8" s="5">
        <v>0</v>
      </c>
      <c r="U8" s="5">
        <v>0</v>
      </c>
      <c r="V8" s="81"/>
      <c r="W8" s="81">
        <v>0</v>
      </c>
      <c r="X8" s="5">
        <v>8</v>
      </c>
      <c r="Y8" s="5">
        <f t="shared" si="4"/>
        <v>0</v>
      </c>
      <c r="Z8" s="5">
        <v>0</v>
      </c>
      <c r="AA8" s="5">
        <v>0</v>
      </c>
      <c r="AB8" s="164"/>
      <c r="AC8" s="164">
        <v>1</v>
      </c>
      <c r="AD8" s="5">
        <v>8</v>
      </c>
      <c r="AE8" s="5">
        <f t="shared" si="5"/>
        <v>8</v>
      </c>
      <c r="AF8" s="5">
        <v>0</v>
      </c>
      <c r="AG8" s="5">
        <v>0</v>
      </c>
      <c r="AH8" s="5" t="e">
        <f t="shared" si="6"/>
        <v>#DIV/0!</v>
      </c>
      <c r="AI8" s="5">
        <v>1</v>
      </c>
      <c r="AJ8" s="5">
        <v>8</v>
      </c>
      <c r="AK8" s="5">
        <f t="shared" si="7"/>
        <v>8</v>
      </c>
      <c r="AL8" s="5">
        <v>0</v>
      </c>
      <c r="AM8" s="5">
        <v>0</v>
      </c>
      <c r="AN8" s="5" t="e">
        <f t="shared" si="8"/>
        <v>#DIV/0!</v>
      </c>
      <c r="AO8" s="5">
        <v>1</v>
      </c>
      <c r="AP8" s="124">
        <v>8</v>
      </c>
      <c r="AQ8" s="5">
        <f t="shared" si="9"/>
        <v>8</v>
      </c>
      <c r="AR8" s="5">
        <v>0</v>
      </c>
      <c r="AS8" s="5">
        <v>0</v>
      </c>
      <c r="AT8" s="5" t="e">
        <f t="shared" si="10"/>
        <v>#DIV/0!</v>
      </c>
      <c r="AU8" s="5">
        <v>1</v>
      </c>
      <c r="AV8" s="5">
        <v>8</v>
      </c>
      <c r="AW8" s="5">
        <f t="shared" si="11"/>
        <v>8</v>
      </c>
      <c r="AX8" s="5">
        <v>0</v>
      </c>
      <c r="AY8" s="5">
        <v>0</v>
      </c>
      <c r="AZ8" s="5" t="e">
        <f t="shared" si="12"/>
        <v>#DIV/0!</v>
      </c>
      <c r="BA8" s="5">
        <v>1</v>
      </c>
      <c r="BB8" s="5">
        <v>8</v>
      </c>
      <c r="BC8" s="5">
        <f t="shared" si="13"/>
        <v>8</v>
      </c>
      <c r="BD8" s="5"/>
      <c r="BE8" s="5"/>
      <c r="BF8" s="5" t="e">
        <f t="shared" si="14"/>
        <v>#DIV/0!</v>
      </c>
      <c r="BG8" s="5">
        <v>1</v>
      </c>
      <c r="BH8" s="5">
        <v>8</v>
      </c>
      <c r="BI8" s="5">
        <f t="shared" si="15"/>
        <v>8</v>
      </c>
      <c r="BJ8" s="5">
        <v>0</v>
      </c>
      <c r="BK8" s="5">
        <v>0</v>
      </c>
      <c r="BL8" s="5" t="e">
        <f t="shared" si="16"/>
        <v>#DIV/0!</v>
      </c>
      <c r="BM8" s="5">
        <v>1</v>
      </c>
      <c r="BN8" s="5">
        <v>8</v>
      </c>
      <c r="BO8" s="5">
        <f t="shared" si="17"/>
        <v>8</v>
      </c>
      <c r="BP8" s="5">
        <f t="shared" si="18"/>
        <v>100</v>
      </c>
      <c r="BQ8" s="5">
        <f t="shared" si="19"/>
        <v>92</v>
      </c>
      <c r="BR8" s="5">
        <v>10</v>
      </c>
      <c r="BS8" s="5">
        <f t="shared" si="20"/>
        <v>9.2</v>
      </c>
    </row>
    <row r="9" spans="1:71" ht="12.75">
      <c r="A9" s="1" t="s">
        <v>24</v>
      </c>
      <c r="B9" s="277" t="s">
        <v>259</v>
      </c>
      <c r="C9" s="278"/>
      <c r="D9" s="118"/>
      <c r="E9" s="4">
        <v>1</v>
      </c>
      <c r="F9" s="5">
        <v>9</v>
      </c>
      <c r="G9" s="5">
        <f t="shared" si="0"/>
        <v>9</v>
      </c>
      <c r="H9" s="146" t="s">
        <v>259</v>
      </c>
      <c r="I9" s="65">
        <v>1</v>
      </c>
      <c r="J9" s="5">
        <v>9</v>
      </c>
      <c r="K9" s="5">
        <f t="shared" si="1"/>
        <v>9</v>
      </c>
      <c r="L9" s="157" t="s">
        <v>259</v>
      </c>
      <c r="M9" s="65">
        <v>1</v>
      </c>
      <c r="N9" s="5">
        <v>9</v>
      </c>
      <c r="O9" s="5">
        <f t="shared" si="2"/>
        <v>9</v>
      </c>
      <c r="P9" s="158" t="s">
        <v>259</v>
      </c>
      <c r="Q9" s="5">
        <v>1</v>
      </c>
      <c r="R9" s="5">
        <v>9</v>
      </c>
      <c r="S9" s="5">
        <f t="shared" si="3"/>
        <v>9</v>
      </c>
      <c r="T9" s="5">
        <v>0</v>
      </c>
      <c r="U9" s="5">
        <v>0</v>
      </c>
      <c r="V9" s="81"/>
      <c r="W9" s="81">
        <v>0</v>
      </c>
      <c r="X9" s="5">
        <v>8</v>
      </c>
      <c r="Y9" s="5">
        <f t="shared" si="4"/>
        <v>0</v>
      </c>
      <c r="Z9" s="5">
        <v>0</v>
      </c>
      <c r="AA9" s="5">
        <v>0</v>
      </c>
      <c r="AB9" s="164"/>
      <c r="AC9" s="164">
        <v>1</v>
      </c>
      <c r="AD9" s="5">
        <v>8</v>
      </c>
      <c r="AE9" s="5">
        <f t="shared" si="5"/>
        <v>8</v>
      </c>
      <c r="AF9" s="5">
        <v>0</v>
      </c>
      <c r="AG9" s="5">
        <v>0</v>
      </c>
      <c r="AH9" s="5" t="e">
        <f t="shared" si="6"/>
        <v>#DIV/0!</v>
      </c>
      <c r="AI9" s="5">
        <v>1</v>
      </c>
      <c r="AJ9" s="5">
        <v>8</v>
      </c>
      <c r="AK9" s="5">
        <f t="shared" si="7"/>
        <v>8</v>
      </c>
      <c r="AL9" s="5">
        <v>0</v>
      </c>
      <c r="AM9" s="5">
        <v>0</v>
      </c>
      <c r="AN9" s="5" t="e">
        <f t="shared" si="8"/>
        <v>#DIV/0!</v>
      </c>
      <c r="AO9" s="5">
        <v>1</v>
      </c>
      <c r="AP9" s="124">
        <v>8</v>
      </c>
      <c r="AQ9" s="5">
        <f t="shared" si="9"/>
        <v>8</v>
      </c>
      <c r="AR9" s="5">
        <v>0</v>
      </c>
      <c r="AS9" s="5">
        <v>0</v>
      </c>
      <c r="AT9" s="5" t="e">
        <f t="shared" si="10"/>
        <v>#DIV/0!</v>
      </c>
      <c r="AU9" s="5">
        <v>1</v>
      </c>
      <c r="AV9" s="5">
        <v>8</v>
      </c>
      <c r="AW9" s="5">
        <f t="shared" si="11"/>
        <v>8</v>
      </c>
      <c r="AX9" s="5">
        <v>0</v>
      </c>
      <c r="AY9" s="5">
        <v>0</v>
      </c>
      <c r="AZ9" s="5" t="e">
        <f t="shared" si="12"/>
        <v>#DIV/0!</v>
      </c>
      <c r="BA9" s="5">
        <v>1</v>
      </c>
      <c r="BB9" s="5">
        <v>8</v>
      </c>
      <c r="BC9" s="5">
        <f t="shared" si="13"/>
        <v>8</v>
      </c>
      <c r="BD9" s="5">
        <v>51.12</v>
      </c>
      <c r="BE9" s="5">
        <v>1428.8</v>
      </c>
      <c r="BF9" s="5">
        <f t="shared" si="14"/>
        <v>0.035778275475923854</v>
      </c>
      <c r="BG9" s="5">
        <v>0</v>
      </c>
      <c r="BH9" s="5">
        <v>8</v>
      </c>
      <c r="BI9" s="5">
        <f t="shared" si="15"/>
        <v>0</v>
      </c>
      <c r="BJ9" s="5">
        <v>0</v>
      </c>
      <c r="BK9" s="5">
        <v>0</v>
      </c>
      <c r="BL9" s="5" t="e">
        <f t="shared" si="16"/>
        <v>#DIV/0!</v>
      </c>
      <c r="BM9" s="5">
        <v>1</v>
      </c>
      <c r="BN9" s="5">
        <v>8</v>
      </c>
      <c r="BO9" s="5">
        <f t="shared" si="17"/>
        <v>8</v>
      </c>
      <c r="BP9" s="5">
        <f t="shared" si="18"/>
        <v>100</v>
      </c>
      <c r="BQ9" s="5">
        <f t="shared" si="19"/>
        <v>84</v>
      </c>
      <c r="BR9" s="5">
        <v>10</v>
      </c>
      <c r="BS9" s="5">
        <f t="shared" si="20"/>
        <v>8.4</v>
      </c>
    </row>
    <row r="10" spans="1:71" ht="12.75">
      <c r="A10" s="1" t="s">
        <v>25</v>
      </c>
      <c r="B10" s="277" t="s">
        <v>259</v>
      </c>
      <c r="C10" s="278"/>
      <c r="D10" s="119"/>
      <c r="E10" s="4">
        <v>1</v>
      </c>
      <c r="F10" s="5">
        <v>9</v>
      </c>
      <c r="G10" s="5">
        <f t="shared" si="0"/>
        <v>9</v>
      </c>
      <c r="H10" s="146" t="s">
        <v>259</v>
      </c>
      <c r="I10" s="6">
        <v>1</v>
      </c>
      <c r="J10" s="5">
        <v>9</v>
      </c>
      <c r="K10" s="5">
        <f t="shared" si="1"/>
        <v>9</v>
      </c>
      <c r="L10" s="157" t="s">
        <v>259</v>
      </c>
      <c r="M10" s="6">
        <v>1</v>
      </c>
      <c r="N10" s="5">
        <v>9</v>
      </c>
      <c r="O10" s="5">
        <f t="shared" si="2"/>
        <v>9</v>
      </c>
      <c r="P10" s="158" t="s">
        <v>259</v>
      </c>
      <c r="Q10" s="5">
        <v>1</v>
      </c>
      <c r="R10" s="5">
        <v>9</v>
      </c>
      <c r="S10" s="5">
        <f t="shared" si="3"/>
        <v>9</v>
      </c>
      <c r="T10" s="5">
        <v>5090.5</v>
      </c>
      <c r="U10" s="5">
        <v>5090.5</v>
      </c>
      <c r="V10" s="81">
        <f>T10/U10</f>
        <v>1</v>
      </c>
      <c r="W10" s="81">
        <v>0</v>
      </c>
      <c r="X10" s="5">
        <v>8</v>
      </c>
      <c r="Y10" s="5">
        <f t="shared" si="4"/>
        <v>0</v>
      </c>
      <c r="Z10" s="5">
        <v>3</v>
      </c>
      <c r="AA10" s="5">
        <v>4</v>
      </c>
      <c r="AB10" s="164">
        <f>Z10/AA10</f>
        <v>0.75</v>
      </c>
      <c r="AC10" s="164">
        <v>0.75</v>
      </c>
      <c r="AD10" s="5">
        <v>8</v>
      </c>
      <c r="AE10" s="5">
        <f t="shared" si="5"/>
        <v>6</v>
      </c>
      <c r="AF10" s="5">
        <v>0</v>
      </c>
      <c r="AG10" s="5">
        <v>0</v>
      </c>
      <c r="AH10" s="5" t="e">
        <f t="shared" si="6"/>
        <v>#DIV/0!</v>
      </c>
      <c r="AI10" s="5">
        <v>1</v>
      </c>
      <c r="AJ10" s="5">
        <v>8</v>
      </c>
      <c r="AK10" s="5">
        <f t="shared" si="7"/>
        <v>8</v>
      </c>
      <c r="AL10" s="164">
        <v>4</v>
      </c>
      <c r="AM10" s="164">
        <v>4</v>
      </c>
      <c r="AN10" s="5">
        <f t="shared" si="8"/>
        <v>1</v>
      </c>
      <c r="AO10" s="5">
        <v>0.5</v>
      </c>
      <c r="AP10" s="124">
        <v>8</v>
      </c>
      <c r="AQ10" s="5">
        <f t="shared" si="9"/>
        <v>4</v>
      </c>
      <c r="AR10" s="5">
        <v>0</v>
      </c>
      <c r="AS10" s="5">
        <v>0</v>
      </c>
      <c r="AT10" s="5" t="e">
        <f t="shared" si="10"/>
        <v>#DIV/0!</v>
      </c>
      <c r="AU10" s="5">
        <v>1</v>
      </c>
      <c r="AV10" s="5">
        <v>8</v>
      </c>
      <c r="AW10" s="5">
        <f t="shared" si="11"/>
        <v>8</v>
      </c>
      <c r="AX10" s="5">
        <v>4</v>
      </c>
      <c r="AY10" s="5">
        <v>4</v>
      </c>
      <c r="AZ10" s="5">
        <f t="shared" si="12"/>
        <v>1</v>
      </c>
      <c r="BA10" s="5">
        <v>0</v>
      </c>
      <c r="BB10" s="5">
        <v>8</v>
      </c>
      <c r="BC10" s="5">
        <f t="shared" si="13"/>
        <v>0</v>
      </c>
      <c r="BD10" s="5">
        <v>2195.5</v>
      </c>
      <c r="BE10" s="5">
        <v>6159</v>
      </c>
      <c r="BF10" s="5">
        <f t="shared" si="14"/>
        <v>0.3564702062023056</v>
      </c>
      <c r="BG10" s="5">
        <v>1</v>
      </c>
      <c r="BH10" s="5">
        <v>8</v>
      </c>
      <c r="BI10" s="5">
        <f t="shared" si="15"/>
        <v>8</v>
      </c>
      <c r="BJ10" s="5">
        <v>0</v>
      </c>
      <c r="BK10" s="5">
        <v>0</v>
      </c>
      <c r="BL10" s="5" t="e">
        <f t="shared" si="16"/>
        <v>#DIV/0!</v>
      </c>
      <c r="BM10" s="5">
        <v>1</v>
      </c>
      <c r="BN10" s="5">
        <v>8</v>
      </c>
      <c r="BO10" s="5">
        <f t="shared" si="17"/>
        <v>8</v>
      </c>
      <c r="BP10" s="5">
        <f t="shared" si="18"/>
        <v>100</v>
      </c>
      <c r="BQ10" s="5">
        <f t="shared" si="19"/>
        <v>78</v>
      </c>
      <c r="BR10" s="5">
        <v>10</v>
      </c>
      <c r="BS10" s="5">
        <f t="shared" si="20"/>
        <v>7.8</v>
      </c>
    </row>
  </sheetData>
  <sheetProtection/>
  <mergeCells count="38">
    <mergeCell ref="BD2:BH2"/>
    <mergeCell ref="BJ2:BN2"/>
    <mergeCell ref="AQ2:AQ3"/>
    <mergeCell ref="AL2:AP2"/>
    <mergeCell ref="AW2:AW3"/>
    <mergeCell ref="AR2:AV2"/>
    <mergeCell ref="BC2:BC3"/>
    <mergeCell ref="AX2:BB2"/>
    <mergeCell ref="B8:C8"/>
    <mergeCell ref="T2:X2"/>
    <mergeCell ref="AF2:AJ2"/>
    <mergeCell ref="A1:A3"/>
    <mergeCell ref="B1:BS1"/>
    <mergeCell ref="B2:F2"/>
    <mergeCell ref="G2:G3"/>
    <mergeCell ref="H2:J2"/>
    <mergeCell ref="K2:K3"/>
    <mergeCell ref="BI2:BI3"/>
    <mergeCell ref="BR2:BR3"/>
    <mergeCell ref="BS2:BS3"/>
    <mergeCell ref="B3:D3"/>
    <mergeCell ref="B4:C4"/>
    <mergeCell ref="B5:C5"/>
    <mergeCell ref="B6:C6"/>
    <mergeCell ref="L2:N2"/>
    <mergeCell ref="O2:O3"/>
    <mergeCell ref="BP2:BP3"/>
    <mergeCell ref="BQ2:BQ3"/>
    <mergeCell ref="B9:C9"/>
    <mergeCell ref="B10:C10"/>
    <mergeCell ref="BO2:BO3"/>
    <mergeCell ref="S2:S3"/>
    <mergeCell ref="P2:R2"/>
    <mergeCell ref="Y2:Y3"/>
    <mergeCell ref="AE2:AE3"/>
    <mergeCell ref="Z2:AD2"/>
    <mergeCell ref="AK2:AK3"/>
    <mergeCell ref="B7:C7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Equation.3" shapeId="873232" r:id="rId1"/>
    <oleObject progId="Equation.3" shapeId="873233" r:id="rId2"/>
    <oleObject progId="Equation.3" shapeId="873234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zoomScalePageLayoutView="0" workbookViewId="0" topLeftCell="C4">
      <selection activeCell="N12" sqref="N12"/>
    </sheetView>
  </sheetViews>
  <sheetFormatPr defaultColWidth="9.00390625" defaultRowHeight="12.75"/>
  <cols>
    <col min="1" max="1" width="24.875" style="0" bestFit="1" customWidth="1"/>
    <col min="2" max="5" width="17.25390625" style="0" customWidth="1"/>
  </cols>
  <sheetData>
    <row r="4" spans="1:5" ht="12.75" customHeight="1">
      <c r="A4" s="281" t="s">
        <v>21</v>
      </c>
      <c r="B4" s="17"/>
      <c r="C4" s="17"/>
      <c r="D4" s="17"/>
      <c r="E4" s="17"/>
    </row>
    <row r="5" spans="1:5" ht="12.75" customHeight="1">
      <c r="A5" s="282"/>
      <c r="B5" s="283" t="s">
        <v>34</v>
      </c>
      <c r="C5" s="285" t="s">
        <v>19</v>
      </c>
      <c r="D5" s="287" t="s">
        <v>9</v>
      </c>
      <c r="E5" s="279" t="s">
        <v>20</v>
      </c>
    </row>
    <row r="6" spans="1:5" ht="249" customHeight="1">
      <c r="A6" s="282"/>
      <c r="B6" s="284"/>
      <c r="C6" s="286"/>
      <c r="D6" s="288"/>
      <c r="E6" s="280"/>
    </row>
    <row r="7" spans="1:5" ht="15.75">
      <c r="A7" s="3">
        <v>1</v>
      </c>
      <c r="B7" s="11">
        <v>2</v>
      </c>
      <c r="C7" s="3">
        <v>3</v>
      </c>
      <c r="D7" s="11">
        <v>4</v>
      </c>
      <c r="E7" s="3">
        <v>5</v>
      </c>
    </row>
    <row r="8" spans="1:5" ht="15.75">
      <c r="A8" s="1" t="s">
        <v>23</v>
      </c>
      <c r="B8" s="12">
        <f>SUM('группа 1'!AA9+'группа 2'!AT8+'группа 3'!AD8+'группа 4'!N8+'Группа 5'!AY5+'Группа 6'!Z8+'Группа 7'!V8+'Группа 8'!J8+'Группа 9'!P5+'Группа 10'!BP5)</f>
        <v>1000</v>
      </c>
      <c r="C8" s="12">
        <f>SUM('группа 1'!AB9+'группа 2'!AU8+'группа 3'!AE8+'группа 4'!O8+'Группа 5'!AZ5+'Группа 6'!AA8+'Группа 7'!W8+'Группа 8'!K8+'Группа 9'!Q5+'Группа 10'!BQ5)</f>
        <v>858.9954335764163</v>
      </c>
      <c r="D8" s="12">
        <f>SUM('группа 1'!AC9+'группа 2'!AV8+'группа 3'!AF8+'группа 4'!P8+'Группа 5'!BA5+'Группа 6'!AB8+'Группа 7'!X8+'Группа 8'!L8+'Группа 9'!R5+'Группа 10'!BR5)</f>
        <v>100</v>
      </c>
      <c r="E8" s="12">
        <f>SUM('группа 1'!AD9+'группа 2'!AW8+'группа 3'!AG8+'группа 4'!Q8+'Группа 5'!BB5+'Группа 6'!AC8+'Группа 7'!Y8+'Группа 8'!M8+'Группа 9'!S5+'Группа 10'!BS5)</f>
        <v>83.07000507286614</v>
      </c>
    </row>
    <row r="9" spans="1:5" ht="15.75">
      <c r="A9" s="1" t="s">
        <v>65</v>
      </c>
      <c r="B9" s="12">
        <f>SUM('группа 1'!AA10+'группа 2'!AT9+'группа 3'!AD9+'группа 4'!N9+'Группа 5'!AY6+'Группа 6'!Z9+'Группа 7'!V9+'Группа 8'!J9+'Группа 9'!P6+'Группа 10'!BP6)</f>
        <v>900</v>
      </c>
      <c r="C9" s="12">
        <f>SUM('группа 1'!AB10+'группа 2'!AU9+'группа 3'!AE9+'группа 4'!O9+'Группа 5'!AZ6+'Группа 6'!AA9+'Группа 7'!W9+'Группа 8'!K9+'Группа 9'!Q6)</f>
        <v>751.6367565424266</v>
      </c>
      <c r="D9" s="12">
        <f>SUM('группа 1'!AC10+'группа 2'!AV9+'группа 3'!AF9+'группа 4'!P9+'Группа 5'!BA6+'Группа 6'!AB9+'Группа 7'!X9+'Группа 8'!L9+'Группа 9'!R6+'Группа 10'!BR6)</f>
        <v>99.99999999999997</v>
      </c>
      <c r="E9" s="12">
        <f>SUM('группа 1'!AD10+'группа 2'!AW9+'группа 3'!AG9+'группа 4'!Q9+'Группа 5'!BB6+'Группа 6'!AC9+'Группа 7'!Y9+'Группа 8'!M9+'Группа 9'!S6+'Группа 10'!BS6)</f>
        <v>93.6403599524187</v>
      </c>
    </row>
    <row r="10" spans="1:5" ht="15.75">
      <c r="A10" s="1" t="s">
        <v>26</v>
      </c>
      <c r="B10" s="12">
        <f>SUM('группа 1'!AA11+'группа 2'!AT10+'группа 3'!AD10+'группа 4'!N10+'Группа 5'!AY7+'Группа 6'!Z10+'Группа 7'!V10+'Группа 8'!J10+'Группа 9'!P7+'Группа 10'!BP7)</f>
        <v>900</v>
      </c>
      <c r="C10" s="12">
        <f>SUM('группа 1'!AB11+'группа 2'!AU10+'группа 3'!AE10+'группа 4'!O10+'Группа 5'!AZ7+'Группа 6'!AA10+'Группа 7'!W10+'Группа 8'!K10+'Группа 9'!Q7)</f>
        <v>770.7684454327356</v>
      </c>
      <c r="D10" s="12">
        <f>SUM('группа 1'!AC11+'группа 2'!AV10+'группа 3'!AF10+'группа 4'!P10+'Группа 5'!BA7+'Группа 6'!AB10+'Группа 7'!X10+'Группа 8'!L10+'Группа 9'!R7+'Группа 10'!BR7)</f>
        <v>99.99999999999997</v>
      </c>
      <c r="E10" s="12">
        <f>SUM('группа 1'!AD11+'группа 2'!AW10+'группа 3'!AG10+'группа 4'!Q10+'Группа 5'!BB7+'Группа 6'!AC10+'Группа 7'!Y10+'Группа 8'!M10+'Группа 9'!S7+'Группа 10'!BS7)</f>
        <v>95.06732215879458</v>
      </c>
    </row>
    <row r="11" spans="1:5" ht="15.75">
      <c r="A11" s="1" t="s">
        <v>27</v>
      </c>
      <c r="B11" s="12">
        <f>SUM('группа 1'!AA12+'группа 2'!AT11+'группа 3'!AD11+'группа 4'!N11+'Группа 5'!AY8+'Группа 6'!Z11+'Группа 7'!V11+'Группа 8'!J11+'Группа 9'!P8+'Группа 10'!BP8)</f>
        <v>1000</v>
      </c>
      <c r="C11" s="12">
        <f>SUM('группа 1'!AB12+'группа 2'!AU11+'группа 3'!AE11+'группа 4'!O11+'Группа 5'!AZ8+'Группа 6'!AA11+'Группа 7'!W11+'Группа 8'!K11+'Группа 9'!Q8)</f>
        <v>794.27793904209</v>
      </c>
      <c r="D11" s="12">
        <f>SUM('группа 1'!AC12+'группа 2'!AV11+'группа 3'!AF11+'группа 4'!P11+'Группа 5'!BA8+'Группа 6'!AB11+'Группа 7'!X11+'Группа 8'!L11+'Группа 9'!R8+'Группа 10'!BR8)</f>
        <v>100</v>
      </c>
      <c r="E11" s="12">
        <f>SUM('группа 1'!AD12+'группа 2'!AW11+'группа 3'!AG11+'группа 4'!Q11+'Группа 5'!BB8+'Группа 6'!AC11+'Группа 7'!Y11+'Группа 8'!M11+'Группа 9'!S8+'Группа 10'!BS8)</f>
        <v>86.555587808418</v>
      </c>
    </row>
    <row r="12" spans="1:5" ht="15.75">
      <c r="A12" s="1" t="s">
        <v>24</v>
      </c>
      <c r="B12" s="12">
        <f>SUM('группа 1'!AA13+'группа 2'!AT12+'группа 3'!AD12+'группа 4'!N12+'Группа 5'!AY9+'Группа 6'!Z12+'Группа 7'!V12+'Группа 8'!J12+'Группа 9'!P9+'Группа 10'!BP9)</f>
        <v>1000</v>
      </c>
      <c r="C12" s="12">
        <f>SUM('группа 1'!AB13+'группа 2'!AU12+'группа 3'!AE12+'группа 4'!O12+'Группа 5'!AZ9+'Группа 6'!AA12+'Группа 7'!W12+'Группа 8'!K12+'Группа 9'!Q9)</f>
        <v>809.4741077676697</v>
      </c>
      <c r="D12" s="12">
        <f>SUM('группа 1'!AC13+'группа 2'!AV12+'группа 3'!AF12+'группа 4'!P12+'Группа 5'!BA9+'Группа 6'!AB12+'Группа 7'!X12+'Группа 8'!L12+'Группа 9'!R9+'Группа 10'!BR9)</f>
        <v>100</v>
      </c>
      <c r="E12" s="12">
        <f>SUM('группа 1'!AD13+'группа 2'!AW12+'группа 3'!AG12+'группа 4'!Q12+'Группа 5'!BB9+'Группа 6'!AC12+'Группа 7'!Y12+'Группа 8'!M12+'Группа 9'!S9+'Группа 10'!BS9)</f>
        <v>86.59482155353395</v>
      </c>
    </row>
    <row r="13" spans="1:5" ht="15.75">
      <c r="A13" s="1" t="s">
        <v>25</v>
      </c>
      <c r="B13" s="12">
        <f>SUM('группа 1'!AA14+'группа 2'!AT13+'группа 3'!AD13+'группа 4'!N13+'Группа 5'!AY10+'Группа 6'!Z13+'Группа 7'!V13+'Группа 8'!J13+'Группа 9'!P10+'Группа 10'!BP10)</f>
        <v>1000</v>
      </c>
      <c r="C13" s="12">
        <f>SUM('группа 1'!AB14+'группа 2'!AU13+'группа 3'!AE13+'группа 4'!O13+'Группа 5'!AZ10+'Группа 6'!AA13+'Группа 7'!W13+'Группа 8'!K13+'Группа 9'!Q10)</f>
        <v>811.7598415363482</v>
      </c>
      <c r="D13" s="12">
        <f>SUM('группа 1'!AC14+'группа 2'!AV13+'группа 3'!AF13+'группа 4'!P13+'Группа 5'!BA10+'Группа 6'!AB13+'Группа 7'!X13+'Группа 8'!L13+'Группа 9'!R10+'Группа 10'!BR10)</f>
        <v>100</v>
      </c>
      <c r="E13" s="12">
        <f>SUM('группа 1'!AD14+'группа 2'!AW13+'группа 3'!AG13+'группа 4'!Q13+'Группа 5'!BB10+'Группа 6'!AC13+'Группа 7'!Y13+'Группа 8'!M13+'Группа 9'!S10+'Группа 10'!BS10)</f>
        <v>85.07696830726962</v>
      </c>
    </row>
    <row r="14" spans="1:5" ht="12.75">
      <c r="A14" s="2"/>
      <c r="B14" s="13"/>
      <c r="C14" s="13"/>
      <c r="D14" s="13"/>
      <c r="E14" s="13"/>
    </row>
    <row r="15" spans="1:5" ht="12.75">
      <c r="A15" s="2"/>
      <c r="B15" s="13"/>
      <c r="C15" s="13"/>
      <c r="D15" s="13"/>
      <c r="E15" s="13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E5:E6"/>
    <mergeCell ref="A4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W24"/>
  <sheetViews>
    <sheetView view="pageBreakPreview" zoomScaleNormal="73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" sqref="K14"/>
    </sheetView>
  </sheetViews>
  <sheetFormatPr defaultColWidth="9.00390625" defaultRowHeight="12.75"/>
  <cols>
    <col min="1" max="1" width="24.875" style="0" bestFit="1" customWidth="1"/>
    <col min="2" max="2" width="11.25390625" style="0" customWidth="1"/>
    <col min="3" max="3" width="10.875" style="0" customWidth="1"/>
    <col min="4" max="4" width="10.625" style="0" customWidth="1"/>
    <col min="5" max="5" width="17.00390625" style="0" customWidth="1"/>
    <col min="6" max="6" width="8.00390625" style="0" customWidth="1"/>
    <col min="7" max="7" width="7.875" style="0" customWidth="1"/>
    <col min="8" max="8" width="10.75390625" style="0" customWidth="1"/>
    <col min="9" max="9" width="11.125" style="0" customWidth="1"/>
    <col min="10" max="10" width="13.625" style="0" customWidth="1"/>
    <col min="11" max="11" width="18.375" style="0" customWidth="1"/>
    <col min="12" max="12" width="8.25390625" style="0" customWidth="1"/>
    <col min="13" max="13" width="7.75390625" style="0" customWidth="1"/>
    <col min="14" max="14" width="11.25390625" style="0" customWidth="1"/>
    <col min="15" max="15" width="9.875" style="0" customWidth="1"/>
    <col min="16" max="16" width="23.00390625" style="0" customWidth="1"/>
    <col min="17" max="20" width="7.75390625" style="0" customWidth="1"/>
    <col min="21" max="21" width="12.25390625" style="0" customWidth="1"/>
    <col min="22" max="23" width="7.75390625" style="0" customWidth="1"/>
    <col min="24" max="24" width="9.125" style="0" customWidth="1"/>
    <col min="25" max="25" width="10.125" style="0" customWidth="1"/>
    <col min="26" max="26" width="14.75390625" style="0" customWidth="1"/>
    <col min="27" max="27" width="17.875" style="0" customWidth="1"/>
    <col min="28" max="28" width="8.125" style="0" customWidth="1"/>
    <col min="29" max="29" width="8.00390625" style="0" customWidth="1"/>
    <col min="30" max="32" width="19.125" style="0" customWidth="1"/>
    <col min="33" max="33" width="21.625" style="0" customWidth="1"/>
    <col min="34" max="34" width="7.75390625" style="0" customWidth="1"/>
    <col min="35" max="35" width="8.125" style="0" customWidth="1"/>
    <col min="36" max="36" width="34.75390625" style="0" customWidth="1"/>
    <col min="37" max="37" width="29.75390625" style="0" customWidth="1"/>
    <col min="38" max="39" width="8.125" style="0" customWidth="1"/>
    <col min="40" max="40" width="15.875" style="0" customWidth="1"/>
    <col min="41" max="41" width="12.375" style="0" customWidth="1"/>
    <col min="42" max="42" width="11.875" style="0" customWidth="1"/>
    <col min="43" max="43" width="9.00390625" style="0" customWidth="1"/>
    <col min="44" max="44" width="7.875" style="0" customWidth="1"/>
    <col min="45" max="45" width="7.625" style="0" customWidth="1"/>
    <col min="46" max="46" width="8.125" style="0" customWidth="1"/>
    <col min="47" max="47" width="10.875" style="0" customWidth="1"/>
    <col min="48" max="48" width="8.25390625" style="0" customWidth="1"/>
    <col min="49" max="49" width="9.00390625" style="0" customWidth="1"/>
  </cols>
  <sheetData>
    <row r="4" spans="1:49" ht="12.75">
      <c r="A4" s="210" t="s">
        <v>21</v>
      </c>
      <c r="B4" s="213" t="s">
        <v>30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5"/>
    </row>
    <row r="5" spans="1:49" ht="53.25" customHeight="1">
      <c r="A5" s="210"/>
      <c r="B5" s="216" t="s">
        <v>36</v>
      </c>
      <c r="C5" s="216"/>
      <c r="D5" s="216"/>
      <c r="E5" s="216"/>
      <c r="F5" s="217"/>
      <c r="G5" s="230" t="s">
        <v>32</v>
      </c>
      <c r="H5" s="211" t="s">
        <v>37</v>
      </c>
      <c r="I5" s="211"/>
      <c r="J5" s="211"/>
      <c r="K5" s="211"/>
      <c r="L5" s="211"/>
      <c r="M5" s="212" t="s">
        <v>32</v>
      </c>
      <c r="N5" s="212" t="s">
        <v>64</v>
      </c>
      <c r="O5" s="212"/>
      <c r="P5" s="212"/>
      <c r="Q5" s="212"/>
      <c r="R5" s="212" t="s">
        <v>32</v>
      </c>
      <c r="S5" s="212" t="s">
        <v>70</v>
      </c>
      <c r="T5" s="212"/>
      <c r="U5" s="212"/>
      <c r="V5" s="212"/>
      <c r="W5" s="230" t="s">
        <v>32</v>
      </c>
      <c r="X5" s="231" t="s">
        <v>100</v>
      </c>
      <c r="Y5" s="232"/>
      <c r="Z5" s="232"/>
      <c r="AA5" s="232"/>
      <c r="AB5" s="233"/>
      <c r="AC5" s="230" t="s">
        <v>32</v>
      </c>
      <c r="AD5" s="220" t="s">
        <v>194</v>
      </c>
      <c r="AE5" s="220"/>
      <c r="AF5" s="220"/>
      <c r="AG5" s="220"/>
      <c r="AH5" s="220"/>
      <c r="AI5" s="178" t="s">
        <v>32</v>
      </c>
      <c r="AJ5" s="227" t="s">
        <v>198</v>
      </c>
      <c r="AK5" s="228"/>
      <c r="AL5" s="229"/>
      <c r="AM5" s="178" t="s">
        <v>32</v>
      </c>
      <c r="AN5" s="213" t="s">
        <v>201</v>
      </c>
      <c r="AO5" s="214"/>
      <c r="AP5" s="214"/>
      <c r="AQ5" s="214"/>
      <c r="AR5" s="215"/>
      <c r="AS5" s="178" t="s">
        <v>32</v>
      </c>
      <c r="AT5" s="225" t="s">
        <v>12</v>
      </c>
      <c r="AU5" s="223" t="s">
        <v>33</v>
      </c>
      <c r="AV5" s="218" t="s">
        <v>29</v>
      </c>
      <c r="AW5" s="221" t="s">
        <v>28</v>
      </c>
    </row>
    <row r="6" spans="1:49" ht="212.25" customHeight="1">
      <c r="A6" s="210"/>
      <c r="B6" s="25" t="s">
        <v>95</v>
      </c>
      <c r="C6" s="25" t="s">
        <v>96</v>
      </c>
      <c r="D6" s="25" t="s">
        <v>45</v>
      </c>
      <c r="E6" s="30" t="s">
        <v>97</v>
      </c>
      <c r="F6" s="26" t="s">
        <v>22</v>
      </c>
      <c r="G6" s="211"/>
      <c r="H6" s="27" t="s">
        <v>42</v>
      </c>
      <c r="I6" s="27" t="s">
        <v>43</v>
      </c>
      <c r="J6" s="27" t="s">
        <v>46</v>
      </c>
      <c r="K6" s="28" t="s">
        <v>0</v>
      </c>
      <c r="L6" s="29" t="s">
        <v>22</v>
      </c>
      <c r="M6" s="212"/>
      <c r="N6" s="25" t="s">
        <v>98</v>
      </c>
      <c r="O6" s="25" t="s">
        <v>1</v>
      </c>
      <c r="P6" s="112" t="s">
        <v>99</v>
      </c>
      <c r="Q6" s="26" t="s">
        <v>22</v>
      </c>
      <c r="R6" s="212"/>
      <c r="S6" s="234" t="s">
        <v>2</v>
      </c>
      <c r="T6" s="235"/>
      <c r="U6" s="112" t="s">
        <v>3</v>
      </c>
      <c r="V6" s="26" t="s">
        <v>22</v>
      </c>
      <c r="W6" s="211"/>
      <c r="X6" s="102" t="s">
        <v>192</v>
      </c>
      <c r="Y6" s="163" t="s">
        <v>265</v>
      </c>
      <c r="Z6" s="102" t="s">
        <v>266</v>
      </c>
      <c r="AA6" s="24" t="s">
        <v>193</v>
      </c>
      <c r="AB6" s="26" t="s">
        <v>22</v>
      </c>
      <c r="AC6" s="211"/>
      <c r="AD6" s="25" t="s">
        <v>195</v>
      </c>
      <c r="AE6" s="25" t="s">
        <v>196</v>
      </c>
      <c r="AF6" s="161" t="s">
        <v>44</v>
      </c>
      <c r="AG6" s="30" t="s">
        <v>197</v>
      </c>
      <c r="AH6" s="21" t="s">
        <v>22</v>
      </c>
      <c r="AI6" s="177"/>
      <c r="AJ6" s="113" t="s">
        <v>199</v>
      </c>
      <c r="AK6" s="114" t="s">
        <v>200</v>
      </c>
      <c r="AL6" s="21" t="s">
        <v>22</v>
      </c>
      <c r="AM6" s="177"/>
      <c r="AN6" s="35" t="s">
        <v>75</v>
      </c>
      <c r="AO6" s="35" t="s">
        <v>202</v>
      </c>
      <c r="AP6" s="31" t="s">
        <v>4</v>
      </c>
      <c r="AQ6" s="22" t="s">
        <v>7</v>
      </c>
      <c r="AR6" s="29" t="s">
        <v>22</v>
      </c>
      <c r="AS6" s="177"/>
      <c r="AT6" s="226"/>
      <c r="AU6" s="224"/>
      <c r="AV6" s="219"/>
      <c r="AW6" s="222"/>
    </row>
    <row r="7" spans="1:49" ht="12.75">
      <c r="A7" s="23">
        <v>1</v>
      </c>
      <c r="B7" s="34">
        <v>2</v>
      </c>
      <c r="C7" s="23">
        <v>3</v>
      </c>
      <c r="D7" s="34">
        <v>4</v>
      </c>
      <c r="E7" s="23">
        <v>5</v>
      </c>
      <c r="F7" s="34">
        <v>6</v>
      </c>
      <c r="G7" s="23">
        <v>7</v>
      </c>
      <c r="H7" s="34">
        <v>8</v>
      </c>
      <c r="I7" s="23">
        <v>9</v>
      </c>
      <c r="J7" s="34">
        <v>10</v>
      </c>
      <c r="K7" s="23">
        <v>11</v>
      </c>
      <c r="L7" s="34">
        <v>12</v>
      </c>
      <c r="M7" s="50">
        <v>13</v>
      </c>
      <c r="N7" s="23">
        <v>14</v>
      </c>
      <c r="O7" s="34">
        <v>15</v>
      </c>
      <c r="P7" s="23">
        <v>16</v>
      </c>
      <c r="Q7" s="34">
        <v>17</v>
      </c>
      <c r="R7" s="23">
        <v>18</v>
      </c>
      <c r="S7" s="34">
        <v>19</v>
      </c>
      <c r="T7" s="23">
        <v>20</v>
      </c>
      <c r="U7" s="34">
        <v>21</v>
      </c>
      <c r="V7" s="23">
        <v>22</v>
      </c>
      <c r="W7" s="34">
        <v>23</v>
      </c>
      <c r="X7" s="23">
        <v>24</v>
      </c>
      <c r="Y7" s="34">
        <v>25</v>
      </c>
      <c r="Z7" s="50">
        <v>26</v>
      </c>
      <c r="AA7" s="23">
        <v>27</v>
      </c>
      <c r="AB7" s="34">
        <v>28</v>
      </c>
      <c r="AC7" s="23">
        <v>29</v>
      </c>
      <c r="AD7" s="34">
        <v>30</v>
      </c>
      <c r="AE7" s="34"/>
      <c r="AF7" s="34"/>
      <c r="AG7" s="23">
        <v>31</v>
      </c>
      <c r="AH7" s="34">
        <v>32</v>
      </c>
      <c r="AI7" s="23">
        <v>33</v>
      </c>
      <c r="AJ7" s="23"/>
      <c r="AK7" s="23"/>
      <c r="AL7" s="23"/>
      <c r="AM7" s="23"/>
      <c r="AN7" s="34">
        <v>34</v>
      </c>
      <c r="AO7" s="23">
        <v>35</v>
      </c>
      <c r="AP7" s="34">
        <v>36</v>
      </c>
      <c r="AQ7" s="23">
        <v>37</v>
      </c>
      <c r="AR7" s="34">
        <v>38</v>
      </c>
      <c r="AS7" s="50">
        <v>39</v>
      </c>
      <c r="AT7" s="23">
        <v>40</v>
      </c>
      <c r="AU7" s="34">
        <v>41</v>
      </c>
      <c r="AV7" s="23">
        <v>42</v>
      </c>
      <c r="AW7" s="34">
        <v>43</v>
      </c>
    </row>
    <row r="8" spans="1:49" ht="12.75">
      <c r="A8" s="14" t="s">
        <v>23</v>
      </c>
      <c r="B8" s="63">
        <v>625590.2</v>
      </c>
      <c r="C8" s="62">
        <v>578705.8</v>
      </c>
      <c r="D8" s="65">
        <f aca="true" t="shared" si="0" ref="D8:D13">100*((B8-C8)/B8)</f>
        <v>7.4944268628248825</v>
      </c>
      <c r="E8" s="65">
        <v>0</v>
      </c>
      <c r="F8" s="55">
        <v>15</v>
      </c>
      <c r="G8" s="55">
        <f aca="true" t="shared" si="1" ref="G8:G13">E8*F8</f>
        <v>0</v>
      </c>
      <c r="H8" s="64">
        <v>350898.5</v>
      </c>
      <c r="I8" s="64">
        <v>227807.3</v>
      </c>
      <c r="J8" s="65">
        <f aca="true" t="shared" si="2" ref="J8:J13">(H8-I8)*100/I8</f>
        <v>54.03303581579696</v>
      </c>
      <c r="K8" s="65">
        <v>0</v>
      </c>
      <c r="L8" s="55">
        <v>15</v>
      </c>
      <c r="M8" s="55">
        <f aca="true" t="shared" si="3" ref="M8:M13">K8*L8</f>
        <v>0</v>
      </c>
      <c r="N8" s="55">
        <v>1</v>
      </c>
      <c r="O8" s="55">
        <v>1</v>
      </c>
      <c r="P8" s="55">
        <v>1</v>
      </c>
      <c r="Q8" s="71">
        <v>10</v>
      </c>
      <c r="R8" s="55">
        <f>P8*Q8</f>
        <v>10</v>
      </c>
      <c r="S8" s="55">
        <v>0</v>
      </c>
      <c r="T8" s="55">
        <f>S8</f>
        <v>0</v>
      </c>
      <c r="U8" s="55">
        <v>1</v>
      </c>
      <c r="V8" s="71">
        <v>10</v>
      </c>
      <c r="W8" s="55">
        <f aca="true" t="shared" si="4" ref="W8:W13">U8*V8</f>
        <v>10</v>
      </c>
      <c r="X8" s="81"/>
      <c r="Y8" s="139"/>
      <c r="Z8" s="95">
        <v>0.76</v>
      </c>
      <c r="AA8" s="54">
        <v>0</v>
      </c>
      <c r="AB8" s="55">
        <v>15</v>
      </c>
      <c r="AC8" s="55">
        <f aca="true" t="shared" si="5" ref="AC8:AC13">AA8*AB8</f>
        <v>0</v>
      </c>
      <c r="AD8" s="54">
        <v>95.3</v>
      </c>
      <c r="AE8" s="54">
        <v>578705.8</v>
      </c>
      <c r="AF8" s="54">
        <f aca="true" t="shared" si="6" ref="AF8:AF13">100*AD8/AE8</f>
        <v>0.01646778034711247</v>
      </c>
      <c r="AG8" s="54">
        <v>1</v>
      </c>
      <c r="AH8" s="55">
        <v>10</v>
      </c>
      <c r="AI8" s="55">
        <f aca="true" t="shared" si="7" ref="AI8:AI13">AG8*AH8</f>
        <v>10</v>
      </c>
      <c r="AJ8" s="61" t="s">
        <v>257</v>
      </c>
      <c r="AK8" s="61">
        <v>1</v>
      </c>
      <c r="AL8" s="61">
        <v>10</v>
      </c>
      <c r="AM8" s="61">
        <f aca="true" t="shared" si="8" ref="AM8:AM13">AK8*AL8</f>
        <v>10</v>
      </c>
      <c r="AN8" s="61">
        <v>118755.5</v>
      </c>
      <c r="AO8" s="61">
        <v>142067.7</v>
      </c>
      <c r="AP8" s="54">
        <f aca="true" t="shared" si="9" ref="AP8:AP13">AN8/AO8*100</f>
        <v>83.5907810149668</v>
      </c>
      <c r="AQ8" s="54">
        <f aca="true" t="shared" si="10" ref="AQ8:AQ13">AP8/100</f>
        <v>0.835907810149668</v>
      </c>
      <c r="AR8" s="55">
        <v>15</v>
      </c>
      <c r="AS8" s="55">
        <f aca="true" t="shared" si="11" ref="AS8:AS13">AQ8*AR8</f>
        <v>12.53861715224502</v>
      </c>
      <c r="AT8" s="55">
        <f aca="true" t="shared" si="12" ref="AT8:AT13">F8+L8+Q8++V8+AB8+AH8+AR8+AL8</f>
        <v>100</v>
      </c>
      <c r="AU8" s="54">
        <f aca="true" t="shared" si="13" ref="AU8:AU13">G8+M8+R8+W8+AC8+AI8+AS8+AM8</f>
        <v>52.538617152245024</v>
      </c>
      <c r="AV8" s="59">
        <v>20</v>
      </c>
      <c r="AW8" s="55">
        <f aca="true" t="shared" si="14" ref="AW8:AW13">(AU8*AV8)/100</f>
        <v>10.507723430449005</v>
      </c>
    </row>
    <row r="9" spans="1:49" ht="12.75">
      <c r="A9" s="1" t="s">
        <v>65</v>
      </c>
      <c r="B9" s="63">
        <v>2002.3</v>
      </c>
      <c r="C9" s="62">
        <v>1992</v>
      </c>
      <c r="D9" s="65">
        <f>100*((B9-C9)/B9)</f>
        <v>0.5144084303051468</v>
      </c>
      <c r="E9" s="65">
        <v>1</v>
      </c>
      <c r="F9" s="55">
        <v>16.7</v>
      </c>
      <c r="G9" s="55">
        <f t="shared" si="1"/>
        <v>16.7</v>
      </c>
      <c r="H9" s="64">
        <v>692.6</v>
      </c>
      <c r="I9" s="64">
        <v>1299.4</v>
      </c>
      <c r="J9" s="65">
        <f t="shared" si="2"/>
        <v>-46.698476219793754</v>
      </c>
      <c r="K9" s="65">
        <v>1</v>
      </c>
      <c r="L9" s="55">
        <v>16.7</v>
      </c>
      <c r="M9" s="55">
        <f t="shared" si="3"/>
        <v>16.7</v>
      </c>
      <c r="N9" s="55"/>
      <c r="O9" s="55"/>
      <c r="P9" s="55"/>
      <c r="Q9" s="71"/>
      <c r="R9" s="55"/>
      <c r="S9" s="55">
        <v>0</v>
      </c>
      <c r="T9" s="55">
        <v>0</v>
      </c>
      <c r="U9" s="55">
        <v>1</v>
      </c>
      <c r="V9" s="85">
        <v>11.1</v>
      </c>
      <c r="W9" s="55">
        <f t="shared" si="4"/>
        <v>11.1</v>
      </c>
      <c r="X9" s="81"/>
      <c r="Y9" s="139"/>
      <c r="Z9" s="166">
        <v>0.24</v>
      </c>
      <c r="AA9" s="54">
        <v>0.5</v>
      </c>
      <c r="AB9" s="55">
        <v>16.7</v>
      </c>
      <c r="AC9" s="55">
        <f t="shared" si="5"/>
        <v>8.35</v>
      </c>
      <c r="AD9" s="54">
        <v>1</v>
      </c>
      <c r="AE9" s="54">
        <v>1992</v>
      </c>
      <c r="AF9" s="54">
        <f t="shared" si="6"/>
        <v>0.050200803212851405</v>
      </c>
      <c r="AG9" s="54">
        <v>1</v>
      </c>
      <c r="AH9" s="55">
        <v>11.1</v>
      </c>
      <c r="AI9" s="55">
        <f t="shared" si="7"/>
        <v>11.1</v>
      </c>
      <c r="AJ9" s="61" t="s">
        <v>257</v>
      </c>
      <c r="AK9" s="61">
        <v>1</v>
      </c>
      <c r="AL9" s="61">
        <v>11</v>
      </c>
      <c r="AM9" s="61">
        <f t="shared" si="8"/>
        <v>11</v>
      </c>
      <c r="AN9" s="56">
        <v>126</v>
      </c>
      <c r="AO9" s="56">
        <v>126.1</v>
      </c>
      <c r="AP9" s="54">
        <f t="shared" si="9"/>
        <v>99.92069785884219</v>
      </c>
      <c r="AQ9" s="54">
        <f t="shared" si="10"/>
        <v>0.9992069785884219</v>
      </c>
      <c r="AR9" s="55">
        <v>16.7</v>
      </c>
      <c r="AS9" s="55">
        <f t="shared" si="11"/>
        <v>16.686756542426643</v>
      </c>
      <c r="AT9" s="55">
        <f t="shared" si="12"/>
        <v>100</v>
      </c>
      <c r="AU9" s="54">
        <f t="shared" si="13"/>
        <v>91.63675654242664</v>
      </c>
      <c r="AV9" s="59">
        <v>22.2</v>
      </c>
      <c r="AW9" s="55">
        <f t="shared" si="14"/>
        <v>20.343359952418712</v>
      </c>
    </row>
    <row r="10" spans="1:49" s="73" customFormat="1" ht="12.75">
      <c r="A10" s="69" t="s">
        <v>26</v>
      </c>
      <c r="B10" s="159">
        <v>12435.5</v>
      </c>
      <c r="C10" s="160">
        <v>12421.5</v>
      </c>
      <c r="D10" s="65">
        <f>100*((B10-C10)/B10)</f>
        <v>0.11258091753447791</v>
      </c>
      <c r="E10" s="88">
        <v>1</v>
      </c>
      <c r="F10" s="85">
        <v>16.7</v>
      </c>
      <c r="G10" s="85">
        <f t="shared" si="1"/>
        <v>16.7</v>
      </c>
      <c r="H10" s="86">
        <v>4285.1</v>
      </c>
      <c r="I10" s="86">
        <v>8136.5</v>
      </c>
      <c r="J10" s="88">
        <f t="shared" si="2"/>
        <v>-47.33484913660664</v>
      </c>
      <c r="K10" s="65">
        <v>1</v>
      </c>
      <c r="L10" s="85">
        <v>16.7</v>
      </c>
      <c r="M10" s="85">
        <f t="shared" si="3"/>
        <v>16.7</v>
      </c>
      <c r="N10" s="85"/>
      <c r="O10" s="85"/>
      <c r="P10" s="85"/>
      <c r="Q10" s="71"/>
      <c r="R10" s="85"/>
      <c r="S10" s="85">
        <v>0</v>
      </c>
      <c r="T10" s="85">
        <f>S10</f>
        <v>0</v>
      </c>
      <c r="U10" s="85">
        <v>1</v>
      </c>
      <c r="V10" s="85">
        <v>11.1</v>
      </c>
      <c r="W10" s="85">
        <f t="shared" si="4"/>
        <v>11.1</v>
      </c>
      <c r="X10" s="82"/>
      <c r="Y10" s="141"/>
      <c r="Z10" s="166">
        <v>0.19</v>
      </c>
      <c r="AA10" s="70">
        <v>0.5</v>
      </c>
      <c r="AB10" s="85">
        <v>16.7</v>
      </c>
      <c r="AC10" s="85">
        <f t="shared" si="5"/>
        <v>8.35</v>
      </c>
      <c r="AD10" s="70">
        <v>1.7</v>
      </c>
      <c r="AE10" s="70">
        <v>12421.5</v>
      </c>
      <c r="AF10" s="54">
        <f t="shared" si="6"/>
        <v>0.013685947751881818</v>
      </c>
      <c r="AG10" s="70">
        <v>1</v>
      </c>
      <c r="AH10" s="85">
        <v>11.1</v>
      </c>
      <c r="AI10" s="85">
        <f t="shared" si="7"/>
        <v>11.1</v>
      </c>
      <c r="AJ10" s="61" t="s">
        <v>257</v>
      </c>
      <c r="AK10" s="61">
        <v>1</v>
      </c>
      <c r="AL10" s="61">
        <v>11</v>
      </c>
      <c r="AM10" s="61">
        <f t="shared" si="8"/>
        <v>11</v>
      </c>
      <c r="AN10" s="72">
        <v>605.4</v>
      </c>
      <c r="AO10" s="72">
        <v>958.7</v>
      </c>
      <c r="AP10" s="70">
        <f t="shared" si="9"/>
        <v>63.14801293418169</v>
      </c>
      <c r="AQ10" s="54">
        <f t="shared" si="10"/>
        <v>0.631480129341817</v>
      </c>
      <c r="AR10" s="85">
        <v>16.7</v>
      </c>
      <c r="AS10" s="85">
        <f t="shared" si="11"/>
        <v>10.545718160008343</v>
      </c>
      <c r="AT10" s="55">
        <f t="shared" si="12"/>
        <v>100</v>
      </c>
      <c r="AU10" s="54">
        <f t="shared" si="13"/>
        <v>85.49571816000835</v>
      </c>
      <c r="AV10" s="162">
        <v>22.2</v>
      </c>
      <c r="AW10" s="85">
        <f t="shared" si="14"/>
        <v>18.980049431521856</v>
      </c>
    </row>
    <row r="11" spans="1:49" ht="12.75">
      <c r="A11" s="1" t="s">
        <v>27</v>
      </c>
      <c r="B11" s="63">
        <v>235836.9</v>
      </c>
      <c r="C11" s="62">
        <v>235818</v>
      </c>
      <c r="D11" s="54">
        <f t="shared" si="0"/>
        <v>0.008014013074287432</v>
      </c>
      <c r="E11" s="65">
        <v>1</v>
      </c>
      <c r="F11" s="55">
        <v>15</v>
      </c>
      <c r="G11" s="55">
        <f t="shared" si="1"/>
        <v>15</v>
      </c>
      <c r="H11" s="64">
        <v>182256.8</v>
      </c>
      <c r="I11" s="64">
        <v>53561.2</v>
      </c>
      <c r="J11" s="65">
        <f t="shared" si="2"/>
        <v>240.27766368191902</v>
      </c>
      <c r="K11" s="65">
        <v>0</v>
      </c>
      <c r="L11" s="55">
        <v>15</v>
      </c>
      <c r="M11" s="55">
        <f t="shared" si="3"/>
        <v>0</v>
      </c>
      <c r="N11" s="55">
        <v>3</v>
      </c>
      <c r="O11" s="55">
        <v>3</v>
      </c>
      <c r="P11" s="55">
        <v>1</v>
      </c>
      <c r="Q11" s="71">
        <v>10</v>
      </c>
      <c r="R11" s="55">
        <f>P11*Q11</f>
        <v>10</v>
      </c>
      <c r="S11" s="55">
        <v>0</v>
      </c>
      <c r="T11" s="55">
        <f>S11</f>
        <v>0</v>
      </c>
      <c r="U11" s="55">
        <v>1</v>
      </c>
      <c r="V11" s="85">
        <v>10</v>
      </c>
      <c r="W11" s="55">
        <f t="shared" si="4"/>
        <v>10</v>
      </c>
      <c r="X11" s="81"/>
      <c r="Y11" s="139"/>
      <c r="Z11" s="166">
        <v>0.24</v>
      </c>
      <c r="AA11" s="65">
        <v>0.5</v>
      </c>
      <c r="AB11" s="55">
        <v>15</v>
      </c>
      <c r="AC11" s="55">
        <f t="shared" si="5"/>
        <v>7.5</v>
      </c>
      <c r="AD11" s="54">
        <v>0</v>
      </c>
      <c r="AE11" s="54">
        <v>235818</v>
      </c>
      <c r="AF11" s="54">
        <f t="shared" si="6"/>
        <v>0</v>
      </c>
      <c r="AG11" s="54">
        <v>1</v>
      </c>
      <c r="AH11" s="55">
        <v>10</v>
      </c>
      <c r="AI11" s="55">
        <f t="shared" si="7"/>
        <v>10</v>
      </c>
      <c r="AJ11" s="61" t="s">
        <v>257</v>
      </c>
      <c r="AK11" s="61">
        <v>1</v>
      </c>
      <c r="AL11" s="61">
        <v>10</v>
      </c>
      <c r="AM11" s="61">
        <f t="shared" si="8"/>
        <v>10</v>
      </c>
      <c r="AN11" s="56">
        <v>93.4</v>
      </c>
      <c r="AO11" s="56">
        <v>206.7</v>
      </c>
      <c r="AP11" s="70">
        <f t="shared" si="9"/>
        <v>45.18626028059991</v>
      </c>
      <c r="AQ11" s="54">
        <f t="shared" si="10"/>
        <v>0.4518626028059991</v>
      </c>
      <c r="AR11" s="55">
        <v>15</v>
      </c>
      <c r="AS11" s="55">
        <f t="shared" si="11"/>
        <v>6.7779390420899865</v>
      </c>
      <c r="AT11" s="55">
        <f t="shared" si="12"/>
        <v>100</v>
      </c>
      <c r="AU11" s="54">
        <f t="shared" si="13"/>
        <v>69.27793904208998</v>
      </c>
      <c r="AV11" s="59">
        <v>20</v>
      </c>
      <c r="AW11" s="55">
        <f t="shared" si="14"/>
        <v>13.855587808417997</v>
      </c>
    </row>
    <row r="12" spans="1:49" ht="12.75">
      <c r="A12" s="1" t="s">
        <v>24</v>
      </c>
      <c r="B12" s="63">
        <v>694233.1</v>
      </c>
      <c r="C12" s="62">
        <v>693261.4</v>
      </c>
      <c r="D12" s="54">
        <f t="shared" si="0"/>
        <v>0.13996739711776252</v>
      </c>
      <c r="E12" s="65">
        <v>1</v>
      </c>
      <c r="F12" s="55">
        <v>15</v>
      </c>
      <c r="G12" s="55">
        <f t="shared" si="1"/>
        <v>15</v>
      </c>
      <c r="H12" s="64">
        <v>222238.2</v>
      </c>
      <c r="I12" s="64">
        <v>471023.2</v>
      </c>
      <c r="J12" s="65">
        <f>(H12-I12)*100/I12</f>
        <v>-52.81799282922794</v>
      </c>
      <c r="K12" s="95">
        <v>0</v>
      </c>
      <c r="L12" s="55">
        <v>15</v>
      </c>
      <c r="M12" s="55">
        <f t="shared" si="3"/>
        <v>0</v>
      </c>
      <c r="N12" s="55">
        <v>27</v>
      </c>
      <c r="O12" s="55">
        <v>27</v>
      </c>
      <c r="P12" s="55">
        <v>1</v>
      </c>
      <c r="Q12" s="71">
        <v>10</v>
      </c>
      <c r="R12" s="55">
        <f>P12*Q12</f>
        <v>10</v>
      </c>
      <c r="S12" s="55">
        <v>0</v>
      </c>
      <c r="T12" s="55">
        <f>S12</f>
        <v>0</v>
      </c>
      <c r="U12" s="55">
        <v>1</v>
      </c>
      <c r="V12" s="85">
        <v>10</v>
      </c>
      <c r="W12" s="55">
        <f t="shared" si="4"/>
        <v>10</v>
      </c>
      <c r="X12" s="164"/>
      <c r="Y12" s="165"/>
      <c r="Z12" s="95">
        <v>0.83</v>
      </c>
      <c r="AA12" s="65">
        <v>0</v>
      </c>
      <c r="AB12" s="55">
        <v>15</v>
      </c>
      <c r="AC12" s="55">
        <f t="shared" si="5"/>
        <v>0</v>
      </c>
      <c r="AD12" s="54">
        <v>325.1</v>
      </c>
      <c r="AE12" s="54">
        <v>693261.4</v>
      </c>
      <c r="AF12" s="54">
        <f t="shared" si="6"/>
        <v>0.04689428835934036</v>
      </c>
      <c r="AG12" s="54">
        <v>1</v>
      </c>
      <c r="AH12" s="55">
        <v>10</v>
      </c>
      <c r="AI12" s="55">
        <f t="shared" si="7"/>
        <v>10</v>
      </c>
      <c r="AJ12" s="61" t="s">
        <v>257</v>
      </c>
      <c r="AK12" s="61">
        <v>1</v>
      </c>
      <c r="AL12" s="61">
        <v>10</v>
      </c>
      <c r="AM12" s="61">
        <f t="shared" si="8"/>
        <v>10</v>
      </c>
      <c r="AN12" s="71">
        <v>521.5</v>
      </c>
      <c r="AO12" s="71">
        <v>1429</v>
      </c>
      <c r="AP12" s="54">
        <f t="shared" si="9"/>
        <v>36.49405178446466</v>
      </c>
      <c r="AQ12" s="54">
        <f t="shared" si="10"/>
        <v>0.3649405178446466</v>
      </c>
      <c r="AR12" s="55">
        <v>15</v>
      </c>
      <c r="AS12" s="55">
        <f t="shared" si="11"/>
        <v>5.4741077676696985</v>
      </c>
      <c r="AT12" s="55">
        <f t="shared" si="12"/>
        <v>100</v>
      </c>
      <c r="AU12" s="54">
        <f t="shared" si="13"/>
        <v>60.4741077676697</v>
      </c>
      <c r="AV12" s="59">
        <v>20</v>
      </c>
      <c r="AW12" s="55">
        <f t="shared" si="14"/>
        <v>12.09482155353394</v>
      </c>
    </row>
    <row r="13" spans="1:49" ht="12.75">
      <c r="A13" s="1" t="s">
        <v>25</v>
      </c>
      <c r="B13" s="63">
        <v>378531.6</v>
      </c>
      <c r="C13" s="62">
        <v>362911.5</v>
      </c>
      <c r="D13" s="54">
        <f t="shared" si="0"/>
        <v>4.126498289706851</v>
      </c>
      <c r="E13" s="65">
        <v>0.5</v>
      </c>
      <c r="F13" s="55">
        <v>15</v>
      </c>
      <c r="G13" s="55">
        <f t="shared" si="1"/>
        <v>7.5</v>
      </c>
      <c r="H13" s="64">
        <v>78395.5</v>
      </c>
      <c r="I13" s="64">
        <v>284516</v>
      </c>
      <c r="J13" s="65">
        <f t="shared" si="2"/>
        <v>-72.44601358095854</v>
      </c>
      <c r="K13" s="95">
        <v>0</v>
      </c>
      <c r="L13" s="55">
        <v>15</v>
      </c>
      <c r="M13" s="55">
        <f t="shared" si="3"/>
        <v>0</v>
      </c>
      <c r="N13" s="55">
        <v>1</v>
      </c>
      <c r="O13" s="55">
        <v>1</v>
      </c>
      <c r="P13" s="55">
        <v>1</v>
      </c>
      <c r="Q13" s="71">
        <v>10</v>
      </c>
      <c r="R13" s="55">
        <f>P13*Q13</f>
        <v>10</v>
      </c>
      <c r="S13" s="55">
        <v>0</v>
      </c>
      <c r="T13" s="55">
        <f>S13</f>
        <v>0</v>
      </c>
      <c r="U13" s="55">
        <v>1</v>
      </c>
      <c r="V13" s="85">
        <v>10</v>
      </c>
      <c r="W13" s="55">
        <f t="shared" si="4"/>
        <v>10</v>
      </c>
      <c r="X13" s="81"/>
      <c r="Y13" s="139"/>
      <c r="Z13" s="166">
        <v>0.076</v>
      </c>
      <c r="AA13" s="54">
        <v>0.5</v>
      </c>
      <c r="AB13" s="55">
        <v>15</v>
      </c>
      <c r="AC13" s="55">
        <f t="shared" si="5"/>
        <v>7.5</v>
      </c>
      <c r="AD13" s="54">
        <v>16003.2</v>
      </c>
      <c r="AE13" s="54">
        <v>362911.5</v>
      </c>
      <c r="AF13" s="54">
        <f t="shared" si="6"/>
        <v>4.409670126187789</v>
      </c>
      <c r="AG13" s="54">
        <v>0</v>
      </c>
      <c r="AH13" s="55">
        <v>10</v>
      </c>
      <c r="AI13" s="55">
        <f t="shared" si="7"/>
        <v>0</v>
      </c>
      <c r="AJ13" s="61" t="s">
        <v>257</v>
      </c>
      <c r="AK13" s="61">
        <v>1</v>
      </c>
      <c r="AL13" s="61">
        <v>10</v>
      </c>
      <c r="AM13" s="61">
        <f t="shared" si="8"/>
        <v>10</v>
      </c>
      <c r="AN13" s="56">
        <v>5890.2</v>
      </c>
      <c r="AO13" s="56">
        <v>7206.7</v>
      </c>
      <c r="AP13" s="54">
        <f t="shared" si="9"/>
        <v>81.73227690898747</v>
      </c>
      <c r="AQ13" s="54">
        <f t="shared" si="10"/>
        <v>0.8173227690898748</v>
      </c>
      <c r="AR13" s="55">
        <v>15</v>
      </c>
      <c r="AS13" s="55">
        <f t="shared" si="11"/>
        <v>12.259841536348121</v>
      </c>
      <c r="AT13" s="55">
        <f t="shared" si="12"/>
        <v>100</v>
      </c>
      <c r="AU13" s="54">
        <f t="shared" si="13"/>
        <v>57.25984153634812</v>
      </c>
      <c r="AV13" s="59">
        <v>20</v>
      </c>
      <c r="AW13" s="55">
        <f t="shared" si="14"/>
        <v>11.451968307269624</v>
      </c>
    </row>
    <row r="14" spans="1:49" ht="12.75">
      <c r="A14" s="1"/>
      <c r="C14" s="58"/>
      <c r="D14" s="2"/>
      <c r="E14" s="2"/>
      <c r="F14" s="7"/>
      <c r="G14" s="2"/>
      <c r="H14" s="48"/>
      <c r="I14" s="48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"/>
      <c r="AD14" s="2"/>
      <c r="AE14" s="142"/>
      <c r="AF14" s="142"/>
      <c r="AG14" s="2"/>
      <c r="AH14" s="2"/>
      <c r="AI14" s="2"/>
      <c r="AJ14" s="2"/>
      <c r="AK14" s="2"/>
      <c r="AL14" s="2"/>
      <c r="AM14" s="2"/>
      <c r="AN14" s="2"/>
      <c r="AO14" s="2"/>
      <c r="AP14" s="78"/>
      <c r="AQ14" s="79"/>
      <c r="AR14" s="2"/>
      <c r="AS14" s="2"/>
      <c r="AT14" s="2"/>
      <c r="AU14" s="78"/>
      <c r="AV14" s="2"/>
      <c r="AW14" s="2"/>
    </row>
    <row r="15" spans="1:4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</sheetData>
  <sheetProtection/>
  <mergeCells count="23">
    <mergeCell ref="G5:G6"/>
    <mergeCell ref="AC5:AC6"/>
    <mergeCell ref="W5:W6"/>
    <mergeCell ref="S5:V5"/>
    <mergeCell ref="X5:AB5"/>
    <mergeCell ref="M5:M6"/>
    <mergeCell ref="S6:T6"/>
    <mergeCell ref="AU5:AU6"/>
    <mergeCell ref="AT5:AT6"/>
    <mergeCell ref="AS5:AS6"/>
    <mergeCell ref="AN5:AR5"/>
    <mergeCell ref="AJ5:AL5"/>
    <mergeCell ref="AM5:AM6"/>
    <mergeCell ref="A4:A6"/>
    <mergeCell ref="H5:L5"/>
    <mergeCell ref="N5:Q5"/>
    <mergeCell ref="R5:R6"/>
    <mergeCell ref="B4:AW4"/>
    <mergeCell ref="B5:F5"/>
    <mergeCell ref="AV5:AV6"/>
    <mergeCell ref="AD5:AH5"/>
    <mergeCell ref="AI5:AI6"/>
    <mergeCell ref="AW5:AW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4" r:id="rId3"/>
  <legacyDrawing r:id="rId2"/>
  <oleObjects>
    <oleObject progId="Equation.3" shapeId="1580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G24"/>
  <sheetViews>
    <sheetView view="pageBreakPreview" zoomScaleNormal="78" zoomScaleSheetLayoutView="100" zoomScalePageLayoutView="0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0" sqref="T20"/>
    </sheetView>
  </sheetViews>
  <sheetFormatPr defaultColWidth="9.00390625" defaultRowHeight="12.75"/>
  <cols>
    <col min="1" max="1" width="24.875" style="0" bestFit="1" customWidth="1"/>
    <col min="2" max="2" width="10.75390625" style="0" customWidth="1"/>
    <col min="3" max="3" width="8.375" style="0" customWidth="1"/>
    <col min="4" max="4" width="10.25390625" style="0" customWidth="1"/>
    <col min="5" max="5" width="11.00390625" style="0" customWidth="1"/>
    <col min="6" max="6" width="24.625" style="0" customWidth="1"/>
    <col min="7" max="7" width="7.00390625" style="0" customWidth="1"/>
    <col min="8" max="8" width="10.875" style="0" customWidth="1"/>
    <col min="9" max="9" width="13.875" style="0" customWidth="1"/>
    <col min="10" max="10" width="13.125" style="0" customWidth="1"/>
    <col min="11" max="11" width="12.875" style="0" customWidth="1"/>
    <col min="12" max="12" width="10.00390625" style="0" customWidth="1"/>
    <col min="13" max="13" width="10.875" style="0" customWidth="1"/>
    <col min="14" max="14" width="6.875" style="0" customWidth="1"/>
    <col min="15" max="15" width="8.625" style="0" customWidth="1"/>
    <col min="16" max="19" width="8.375" style="0" customWidth="1"/>
    <col min="20" max="20" width="15.25390625" style="0" customWidth="1"/>
    <col min="21" max="21" width="18.875" style="0" customWidth="1"/>
    <col min="22" max="26" width="8.375" style="0" customWidth="1"/>
    <col min="27" max="27" width="16.25390625" style="0" customWidth="1"/>
    <col min="28" max="29" width="8.375" style="0" customWidth="1"/>
    <col min="30" max="30" width="6.875" style="0" customWidth="1"/>
    <col min="31" max="31" width="10.125" style="0" customWidth="1"/>
    <col min="32" max="32" width="6.125" style="0" customWidth="1"/>
    <col min="33" max="33" width="9.625" style="0" customWidth="1"/>
  </cols>
  <sheetData>
    <row r="4" spans="1:33" ht="12.75">
      <c r="A4" s="189" t="s">
        <v>21</v>
      </c>
      <c r="B4" s="239" t="s">
        <v>31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"/>
      <c r="R4" s="19"/>
      <c r="S4" s="19"/>
      <c r="T4" s="19"/>
      <c r="U4" s="19"/>
      <c r="V4" s="19"/>
      <c r="W4" s="110"/>
      <c r="X4" s="37"/>
      <c r="Y4" s="19"/>
      <c r="Z4" s="19"/>
      <c r="AA4" s="19"/>
      <c r="AB4" s="19"/>
      <c r="AC4" s="19"/>
      <c r="AD4" s="19"/>
      <c r="AE4" s="19"/>
      <c r="AF4" s="19"/>
      <c r="AG4" s="20"/>
    </row>
    <row r="5" spans="1:33" ht="29.25" customHeight="1">
      <c r="A5" s="189"/>
      <c r="B5" s="241" t="s">
        <v>71</v>
      </c>
      <c r="C5" s="242"/>
      <c r="D5" s="242"/>
      <c r="E5" s="242"/>
      <c r="F5" s="242"/>
      <c r="G5" s="243"/>
      <c r="H5" s="178" t="s">
        <v>32</v>
      </c>
      <c r="I5" s="240" t="s">
        <v>38</v>
      </c>
      <c r="J5" s="240"/>
      <c r="K5" s="240"/>
      <c r="L5" s="240"/>
      <c r="M5" s="240"/>
      <c r="N5" s="240"/>
      <c r="O5" s="240"/>
      <c r="P5" s="240"/>
      <c r="Q5" s="178" t="s">
        <v>32</v>
      </c>
      <c r="R5" s="236" t="s">
        <v>104</v>
      </c>
      <c r="S5" s="237"/>
      <c r="T5" s="237"/>
      <c r="U5" s="237"/>
      <c r="V5" s="237"/>
      <c r="W5" s="178" t="s">
        <v>32</v>
      </c>
      <c r="X5" s="236" t="s">
        <v>177</v>
      </c>
      <c r="Y5" s="237"/>
      <c r="Z5" s="237"/>
      <c r="AA5" s="237"/>
      <c r="AB5" s="238"/>
      <c r="AC5" s="178" t="s">
        <v>32</v>
      </c>
      <c r="AD5" s="169" t="s">
        <v>16</v>
      </c>
      <c r="AE5" s="172" t="s">
        <v>33</v>
      </c>
      <c r="AF5" s="201" t="s">
        <v>48</v>
      </c>
      <c r="AG5" s="204" t="s">
        <v>28</v>
      </c>
    </row>
    <row r="6" spans="1:33" ht="212.25" customHeight="1">
      <c r="A6" s="189"/>
      <c r="B6" s="25" t="s">
        <v>66</v>
      </c>
      <c r="C6" s="25" t="s">
        <v>67</v>
      </c>
      <c r="D6" s="25" t="s">
        <v>72</v>
      </c>
      <c r="E6" s="25" t="s">
        <v>73</v>
      </c>
      <c r="F6" s="30" t="s">
        <v>261</v>
      </c>
      <c r="G6" s="21" t="s">
        <v>22</v>
      </c>
      <c r="H6" s="177"/>
      <c r="I6" s="31" t="s">
        <v>85</v>
      </c>
      <c r="J6" s="31" t="s">
        <v>15</v>
      </c>
      <c r="K6" s="31" t="s">
        <v>49</v>
      </c>
      <c r="L6" s="52" t="s">
        <v>51</v>
      </c>
      <c r="M6" s="52" t="s">
        <v>50</v>
      </c>
      <c r="N6" s="51" t="s">
        <v>22</v>
      </c>
      <c r="O6" s="53" t="s">
        <v>13</v>
      </c>
      <c r="P6" s="53" t="s">
        <v>14</v>
      </c>
      <c r="Q6" s="177"/>
      <c r="R6" s="106" t="s">
        <v>101</v>
      </c>
      <c r="S6" s="106" t="s">
        <v>102</v>
      </c>
      <c r="T6" s="143" t="s">
        <v>103</v>
      </c>
      <c r="U6" s="100" t="s">
        <v>105</v>
      </c>
      <c r="V6" s="43" t="s">
        <v>22</v>
      </c>
      <c r="W6" s="177"/>
      <c r="X6" s="109" t="s">
        <v>106</v>
      </c>
      <c r="Y6" s="99" t="s">
        <v>107</v>
      </c>
      <c r="Z6" s="50" t="s">
        <v>108</v>
      </c>
      <c r="AA6" s="53" t="s">
        <v>178</v>
      </c>
      <c r="AB6" s="43" t="s">
        <v>22</v>
      </c>
      <c r="AC6" s="177"/>
      <c r="AD6" s="171"/>
      <c r="AE6" s="174"/>
      <c r="AF6" s="203"/>
      <c r="AG6" s="206"/>
    </row>
    <row r="7" spans="1:33" ht="12.75">
      <c r="A7" s="32">
        <v>1</v>
      </c>
      <c r="B7" s="23">
        <v>2</v>
      </c>
      <c r="C7" s="32">
        <v>3</v>
      </c>
      <c r="D7" s="23">
        <v>4</v>
      </c>
      <c r="E7" s="32">
        <v>5</v>
      </c>
      <c r="F7" s="23">
        <v>6</v>
      </c>
      <c r="G7" s="32">
        <v>7</v>
      </c>
      <c r="H7" s="23">
        <v>8</v>
      </c>
      <c r="I7" s="32">
        <v>9</v>
      </c>
      <c r="J7" s="23">
        <v>10</v>
      </c>
      <c r="K7" s="32">
        <v>11</v>
      </c>
      <c r="L7" s="23">
        <v>12</v>
      </c>
      <c r="M7" s="32">
        <v>13</v>
      </c>
      <c r="N7" s="23">
        <v>14</v>
      </c>
      <c r="O7" s="32">
        <v>15</v>
      </c>
      <c r="P7" s="23">
        <v>16</v>
      </c>
      <c r="Q7" s="23"/>
      <c r="R7" s="23"/>
      <c r="S7" s="23"/>
      <c r="T7" s="23"/>
      <c r="U7" s="23"/>
      <c r="V7" s="108"/>
      <c r="W7" s="108"/>
      <c r="X7" s="23"/>
      <c r="Y7" s="23"/>
      <c r="Z7" s="23"/>
      <c r="AA7" s="23"/>
      <c r="AB7" s="107"/>
      <c r="AC7" s="111"/>
      <c r="AD7" s="32">
        <v>17</v>
      </c>
      <c r="AE7" s="23">
        <v>18</v>
      </c>
      <c r="AF7" s="32">
        <v>19</v>
      </c>
      <c r="AG7" s="23">
        <v>20</v>
      </c>
    </row>
    <row r="8" spans="1:33" ht="12.75">
      <c r="A8" s="1" t="s">
        <v>23</v>
      </c>
      <c r="B8" s="95">
        <v>87611.1</v>
      </c>
      <c r="C8" s="95">
        <v>87950.8</v>
      </c>
      <c r="D8" s="88">
        <f>100*(B8-C8)/B8</f>
        <v>-0.38773625716375787</v>
      </c>
      <c r="E8" s="74">
        <f>100*(C8-B8)/B8</f>
        <v>0.38773625716375787</v>
      </c>
      <c r="F8" s="88">
        <v>1</v>
      </c>
      <c r="G8" s="75">
        <v>25</v>
      </c>
      <c r="H8" s="75">
        <f aca="true" t="shared" si="0" ref="H8:H13">F8*G8</f>
        <v>25</v>
      </c>
      <c r="I8" s="82">
        <v>95.3</v>
      </c>
      <c r="J8" s="83">
        <v>87950.8</v>
      </c>
      <c r="K8" s="4">
        <f>100*I8/J8</f>
        <v>0.10835603541980289</v>
      </c>
      <c r="L8" s="95">
        <v>1</v>
      </c>
      <c r="M8" s="95"/>
      <c r="N8" s="5">
        <v>25</v>
      </c>
      <c r="O8" s="81">
        <f aca="true" t="shared" si="1" ref="O8:O13">L8*N8</f>
        <v>25</v>
      </c>
      <c r="P8" s="81">
        <f aca="true" t="shared" si="2" ref="P8:P13">M8*N8</f>
        <v>0</v>
      </c>
      <c r="Q8" s="81">
        <f aca="true" t="shared" si="3" ref="Q8:Q13">O8+P8</f>
        <v>25</v>
      </c>
      <c r="R8" s="5">
        <v>0</v>
      </c>
      <c r="S8" s="5">
        <v>0</v>
      </c>
      <c r="T8" s="151">
        <v>0</v>
      </c>
      <c r="U8" s="149">
        <v>1</v>
      </c>
      <c r="V8" s="150">
        <v>25</v>
      </c>
      <c r="W8" s="150">
        <f aca="true" t="shared" si="4" ref="W8:W13">U8*V8</f>
        <v>25</v>
      </c>
      <c r="X8" s="5">
        <v>0</v>
      </c>
      <c r="Y8" s="5">
        <v>0</v>
      </c>
      <c r="Z8" s="5">
        <v>0</v>
      </c>
      <c r="AA8" s="149">
        <v>1</v>
      </c>
      <c r="AB8" s="150">
        <v>25</v>
      </c>
      <c r="AC8" s="152">
        <f aca="true" t="shared" si="5" ref="AC8:AC13">AB8*AA8</f>
        <v>25</v>
      </c>
      <c r="AD8" s="5">
        <f aca="true" t="shared" si="6" ref="AD8:AD13">N8++G8+W8+AC8</f>
        <v>100</v>
      </c>
      <c r="AE8" s="4">
        <f aca="true" t="shared" si="7" ref="AE8:AE13">P8+O8+H8+W8+AC8</f>
        <v>100</v>
      </c>
      <c r="AF8" s="67">
        <v>10</v>
      </c>
      <c r="AG8" s="5">
        <f aca="true" t="shared" si="8" ref="AG8:AG13">AE8*AF8/100</f>
        <v>10</v>
      </c>
    </row>
    <row r="9" spans="1:33" ht="12.75">
      <c r="A9" s="1" t="s">
        <v>65</v>
      </c>
      <c r="B9" s="95">
        <v>0</v>
      </c>
      <c r="C9" s="95">
        <v>10</v>
      </c>
      <c r="D9" s="88"/>
      <c r="E9" s="74"/>
      <c r="F9" s="87">
        <v>0</v>
      </c>
      <c r="G9" s="75">
        <v>25</v>
      </c>
      <c r="H9" s="75">
        <f t="shared" si="0"/>
        <v>0</v>
      </c>
      <c r="I9" s="82">
        <v>0</v>
      </c>
      <c r="J9" s="83">
        <v>10</v>
      </c>
      <c r="K9" s="4">
        <f>100*I9/J9</f>
        <v>0</v>
      </c>
      <c r="L9" s="95">
        <v>1</v>
      </c>
      <c r="M9" s="95"/>
      <c r="N9" s="5">
        <v>25</v>
      </c>
      <c r="O9" s="81">
        <f t="shared" si="1"/>
        <v>25</v>
      </c>
      <c r="P9" s="81">
        <f t="shared" si="2"/>
        <v>0</v>
      </c>
      <c r="Q9" s="81">
        <f t="shared" si="3"/>
        <v>25</v>
      </c>
      <c r="R9" s="5">
        <v>0</v>
      </c>
      <c r="S9" s="5">
        <v>0</v>
      </c>
      <c r="T9" s="151">
        <v>0</v>
      </c>
      <c r="U9" s="149">
        <v>1</v>
      </c>
      <c r="V9" s="150">
        <v>25</v>
      </c>
      <c r="W9" s="150">
        <f t="shared" si="4"/>
        <v>25</v>
      </c>
      <c r="X9" s="5">
        <v>0</v>
      </c>
      <c r="Y9" s="5">
        <v>0</v>
      </c>
      <c r="Z9" s="5">
        <v>0</v>
      </c>
      <c r="AA9" s="149">
        <v>1</v>
      </c>
      <c r="AB9" s="150">
        <v>25</v>
      </c>
      <c r="AC9" s="152">
        <f t="shared" si="5"/>
        <v>25</v>
      </c>
      <c r="AD9" s="5">
        <f t="shared" si="6"/>
        <v>100</v>
      </c>
      <c r="AE9" s="4">
        <f t="shared" si="7"/>
        <v>75</v>
      </c>
      <c r="AF9" s="67">
        <v>11.1</v>
      </c>
      <c r="AG9" s="5">
        <f t="shared" si="8"/>
        <v>8.325</v>
      </c>
    </row>
    <row r="10" spans="1:33" s="73" customFormat="1" ht="12.75">
      <c r="A10" s="69" t="s">
        <v>26</v>
      </c>
      <c r="B10" s="83">
        <v>0</v>
      </c>
      <c r="C10" s="83">
        <v>0</v>
      </c>
      <c r="D10" s="88"/>
      <c r="E10" s="74"/>
      <c r="F10" s="74">
        <v>1</v>
      </c>
      <c r="G10" s="75">
        <v>25</v>
      </c>
      <c r="H10" s="75">
        <f t="shared" si="0"/>
        <v>25</v>
      </c>
      <c r="I10" s="82">
        <v>40.5</v>
      </c>
      <c r="J10" s="83">
        <v>0</v>
      </c>
      <c r="K10" s="4">
        <v>0</v>
      </c>
      <c r="L10" s="83">
        <v>1</v>
      </c>
      <c r="M10" s="83"/>
      <c r="N10" s="5">
        <v>25</v>
      </c>
      <c r="O10" s="82">
        <f t="shared" si="1"/>
        <v>25</v>
      </c>
      <c r="P10" s="82">
        <f t="shared" si="2"/>
        <v>0</v>
      </c>
      <c r="Q10" s="81">
        <f t="shared" si="3"/>
        <v>25</v>
      </c>
      <c r="R10" s="75">
        <v>0</v>
      </c>
      <c r="S10" s="5">
        <v>0</v>
      </c>
      <c r="T10" s="151">
        <v>0</v>
      </c>
      <c r="U10" s="149">
        <v>1</v>
      </c>
      <c r="V10" s="150">
        <v>25</v>
      </c>
      <c r="W10" s="150">
        <f t="shared" si="4"/>
        <v>25</v>
      </c>
      <c r="X10" s="5">
        <v>0</v>
      </c>
      <c r="Y10" s="5">
        <v>0</v>
      </c>
      <c r="Z10" s="5">
        <v>0</v>
      </c>
      <c r="AA10" s="149">
        <v>1</v>
      </c>
      <c r="AB10" s="150">
        <v>25</v>
      </c>
      <c r="AC10" s="152">
        <f t="shared" si="5"/>
        <v>25</v>
      </c>
      <c r="AD10" s="5">
        <f t="shared" si="6"/>
        <v>100</v>
      </c>
      <c r="AE10" s="4">
        <f t="shared" si="7"/>
        <v>100</v>
      </c>
      <c r="AF10" s="67">
        <v>11.1</v>
      </c>
      <c r="AG10" s="75">
        <f t="shared" si="8"/>
        <v>11.1</v>
      </c>
    </row>
    <row r="11" spans="1:33" ht="12.75">
      <c r="A11" s="1" t="s">
        <v>27</v>
      </c>
      <c r="B11" s="95">
        <v>147</v>
      </c>
      <c r="C11" s="95">
        <v>300.2</v>
      </c>
      <c r="D11" s="88">
        <f>100*(B11-C11)/B11</f>
        <v>-104.21768707482993</v>
      </c>
      <c r="E11" s="74">
        <f>100*(C11-B11)/B11</f>
        <v>104.21768707482993</v>
      </c>
      <c r="F11" s="74">
        <v>0</v>
      </c>
      <c r="G11" s="75">
        <v>25</v>
      </c>
      <c r="H11" s="75">
        <f t="shared" si="0"/>
        <v>0</v>
      </c>
      <c r="I11" s="82">
        <v>2802</v>
      </c>
      <c r="J11" s="83">
        <v>300.2</v>
      </c>
      <c r="K11" s="4">
        <f>100*I11/J11</f>
        <v>933.3777481678881</v>
      </c>
      <c r="L11" s="95">
        <v>0</v>
      </c>
      <c r="M11" s="95"/>
      <c r="N11" s="5">
        <v>25</v>
      </c>
      <c r="O11" s="81">
        <f t="shared" si="1"/>
        <v>0</v>
      </c>
      <c r="P11" s="81">
        <f t="shared" si="2"/>
        <v>0</v>
      </c>
      <c r="Q11" s="81">
        <f t="shared" si="3"/>
        <v>0</v>
      </c>
      <c r="R11" s="5">
        <v>0</v>
      </c>
      <c r="S11" s="5">
        <v>0</v>
      </c>
      <c r="T11" s="151">
        <v>0</v>
      </c>
      <c r="U11" s="149">
        <v>1</v>
      </c>
      <c r="V11" s="150">
        <v>25</v>
      </c>
      <c r="W11" s="150">
        <f t="shared" si="4"/>
        <v>25</v>
      </c>
      <c r="X11" s="5">
        <v>0</v>
      </c>
      <c r="Y11" s="5">
        <v>0</v>
      </c>
      <c r="Z11" s="5">
        <v>0</v>
      </c>
      <c r="AA11" s="149">
        <v>1</v>
      </c>
      <c r="AB11" s="150">
        <v>25</v>
      </c>
      <c r="AC11" s="152">
        <f t="shared" si="5"/>
        <v>25</v>
      </c>
      <c r="AD11" s="5">
        <f t="shared" si="6"/>
        <v>100</v>
      </c>
      <c r="AE11" s="4">
        <f t="shared" si="7"/>
        <v>50</v>
      </c>
      <c r="AF11" s="67">
        <v>10</v>
      </c>
      <c r="AG11" s="5">
        <f t="shared" si="8"/>
        <v>5</v>
      </c>
    </row>
    <row r="12" spans="1:33" ht="12.75">
      <c r="A12" s="1" t="s">
        <v>24</v>
      </c>
      <c r="B12" s="95">
        <v>149.9</v>
      </c>
      <c r="C12" s="95">
        <v>432.9</v>
      </c>
      <c r="D12" s="88">
        <f>100*(B12-C12)/B12</f>
        <v>-188.79252835223483</v>
      </c>
      <c r="E12" s="74">
        <f>100*(C12-B12)/B12</f>
        <v>188.79252835223483</v>
      </c>
      <c r="F12" s="74">
        <v>0</v>
      </c>
      <c r="G12" s="75">
        <v>25</v>
      </c>
      <c r="H12" s="75">
        <f t="shared" si="0"/>
        <v>0</v>
      </c>
      <c r="I12" s="82">
        <v>0</v>
      </c>
      <c r="J12" s="83">
        <v>432.9</v>
      </c>
      <c r="K12" s="4">
        <f>100*I12/J12</f>
        <v>0</v>
      </c>
      <c r="L12" s="95">
        <v>1</v>
      </c>
      <c r="M12" s="95"/>
      <c r="N12" s="5">
        <v>25</v>
      </c>
      <c r="O12" s="81">
        <f t="shared" si="1"/>
        <v>25</v>
      </c>
      <c r="P12" s="81">
        <f t="shared" si="2"/>
        <v>0</v>
      </c>
      <c r="Q12" s="81">
        <f t="shared" si="3"/>
        <v>25</v>
      </c>
      <c r="R12" s="5">
        <v>0</v>
      </c>
      <c r="S12" s="5">
        <v>0</v>
      </c>
      <c r="T12" s="151">
        <v>0</v>
      </c>
      <c r="U12" s="149">
        <v>1</v>
      </c>
      <c r="V12" s="150">
        <v>25</v>
      </c>
      <c r="W12" s="150">
        <f t="shared" si="4"/>
        <v>25</v>
      </c>
      <c r="X12" s="5">
        <v>0</v>
      </c>
      <c r="Y12" s="5">
        <v>0</v>
      </c>
      <c r="Z12" s="5">
        <v>0</v>
      </c>
      <c r="AA12" s="149">
        <v>1</v>
      </c>
      <c r="AB12" s="150">
        <v>25</v>
      </c>
      <c r="AC12" s="152">
        <f t="shared" si="5"/>
        <v>25</v>
      </c>
      <c r="AD12" s="5">
        <f t="shared" si="6"/>
        <v>100</v>
      </c>
      <c r="AE12" s="4">
        <f t="shared" si="7"/>
        <v>75</v>
      </c>
      <c r="AF12" s="67">
        <v>10</v>
      </c>
      <c r="AG12" s="5">
        <f t="shared" si="8"/>
        <v>7.5</v>
      </c>
    </row>
    <row r="13" spans="1:33" ht="12.75">
      <c r="A13" s="1" t="s">
        <v>25</v>
      </c>
      <c r="B13" s="95">
        <v>158.5</v>
      </c>
      <c r="C13" s="95">
        <v>159</v>
      </c>
      <c r="D13" s="88">
        <f>100*(B13-C13)/B13</f>
        <v>-0.31545741324921134</v>
      </c>
      <c r="E13" s="74">
        <f>100*(C13-B13)/B13</f>
        <v>0.31545741324921134</v>
      </c>
      <c r="F13" s="74">
        <v>1</v>
      </c>
      <c r="G13" s="75">
        <v>25</v>
      </c>
      <c r="H13" s="75">
        <f t="shared" si="0"/>
        <v>25</v>
      </c>
      <c r="I13" s="82">
        <v>1030069.2</v>
      </c>
      <c r="J13" s="83">
        <v>159</v>
      </c>
      <c r="K13" s="4">
        <f>100*I13/J13</f>
        <v>647842.2641509434</v>
      </c>
      <c r="L13" s="95">
        <v>0</v>
      </c>
      <c r="M13" s="95"/>
      <c r="N13" s="5">
        <v>25</v>
      </c>
      <c r="O13" s="81">
        <f t="shared" si="1"/>
        <v>0</v>
      </c>
      <c r="P13" s="81">
        <f t="shared" si="2"/>
        <v>0</v>
      </c>
      <c r="Q13" s="81">
        <f t="shared" si="3"/>
        <v>0</v>
      </c>
      <c r="R13" s="5">
        <v>0</v>
      </c>
      <c r="S13" s="5">
        <v>0</v>
      </c>
      <c r="T13" s="151">
        <v>0</v>
      </c>
      <c r="U13" s="149">
        <v>1</v>
      </c>
      <c r="V13" s="150">
        <v>25</v>
      </c>
      <c r="W13" s="150">
        <f t="shared" si="4"/>
        <v>25</v>
      </c>
      <c r="X13" s="5">
        <v>0</v>
      </c>
      <c r="Y13" s="5">
        <v>0</v>
      </c>
      <c r="Z13" s="5">
        <v>0</v>
      </c>
      <c r="AA13" s="149">
        <v>1</v>
      </c>
      <c r="AB13" s="150">
        <v>25</v>
      </c>
      <c r="AC13" s="152">
        <f t="shared" si="5"/>
        <v>25</v>
      </c>
      <c r="AD13" s="5">
        <f t="shared" si="6"/>
        <v>100</v>
      </c>
      <c r="AE13" s="4">
        <f t="shared" si="7"/>
        <v>75</v>
      </c>
      <c r="AF13" s="67">
        <v>10</v>
      </c>
      <c r="AG13" s="5">
        <f t="shared" si="8"/>
        <v>7.5</v>
      </c>
    </row>
    <row r="14" spans="1:3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sheetProtection/>
  <mergeCells count="14">
    <mergeCell ref="A4:A6"/>
    <mergeCell ref="B4:P4"/>
    <mergeCell ref="AE5:AE6"/>
    <mergeCell ref="H5:H6"/>
    <mergeCell ref="I5:P5"/>
    <mergeCell ref="AD5:AD6"/>
    <mergeCell ref="B5:G5"/>
    <mergeCell ref="R5:V5"/>
    <mergeCell ref="Q5:Q6"/>
    <mergeCell ref="W5:W6"/>
    <mergeCell ref="X5:AB5"/>
    <mergeCell ref="AC5:AC6"/>
    <mergeCell ref="AF5:AF6"/>
    <mergeCell ref="AG5:AG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4"/>
  <legacyDrawing r:id="rId3"/>
  <oleObjects>
    <oleObject progId="Equation.3" shapeId="1786164" r:id="rId1"/>
    <oleObject progId="Equation.3" shapeId="17908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Q24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0" sqref="P10"/>
    </sheetView>
  </sheetViews>
  <sheetFormatPr defaultColWidth="9.00390625" defaultRowHeight="12.75"/>
  <cols>
    <col min="1" max="1" width="24.875" style="0" bestFit="1" customWidth="1"/>
    <col min="2" max="2" width="18.125" style="0" customWidth="1"/>
    <col min="3" max="3" width="15.75390625" style="0" customWidth="1"/>
    <col min="4" max="4" width="7.75390625" style="0" customWidth="1"/>
    <col min="5" max="5" width="8.75390625" style="0" customWidth="1"/>
    <col min="6" max="6" width="12.625" style="0" customWidth="1"/>
    <col min="7" max="7" width="12.375" style="0" customWidth="1"/>
    <col min="8" max="8" width="6.875" style="0" customWidth="1"/>
    <col min="9" max="9" width="8.75390625" style="0" customWidth="1"/>
    <col min="10" max="10" width="11.25390625" style="0" customWidth="1"/>
    <col min="11" max="11" width="10.625" style="0" customWidth="1"/>
    <col min="12" max="13" width="8.75390625" style="0" customWidth="1"/>
    <col min="14" max="15" width="7.375" style="0" customWidth="1"/>
    <col min="16" max="16" width="6.75390625" style="0" customWidth="1"/>
    <col min="17" max="17" width="9.00390625" style="0" customWidth="1"/>
  </cols>
  <sheetData>
    <row r="4" spans="1:17" ht="15.75" customHeight="1">
      <c r="A4" s="189" t="s">
        <v>21</v>
      </c>
      <c r="B4" s="239" t="s">
        <v>76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60" customHeight="1">
      <c r="A5" s="189"/>
      <c r="B5" s="245" t="s">
        <v>173</v>
      </c>
      <c r="C5" s="245"/>
      <c r="D5" s="245"/>
      <c r="E5" s="244" t="s">
        <v>32</v>
      </c>
      <c r="F5" s="249" t="s">
        <v>175</v>
      </c>
      <c r="G5" s="250"/>
      <c r="H5" s="250"/>
      <c r="I5" s="244" t="s">
        <v>32</v>
      </c>
      <c r="J5" s="246" t="s">
        <v>169</v>
      </c>
      <c r="K5" s="247"/>
      <c r="L5" s="248"/>
      <c r="M5" s="244" t="s">
        <v>32</v>
      </c>
      <c r="N5" s="169" t="s">
        <v>12</v>
      </c>
      <c r="O5" s="172" t="s">
        <v>33</v>
      </c>
      <c r="P5" s="201" t="s">
        <v>48</v>
      </c>
      <c r="Q5" s="204" t="s">
        <v>28</v>
      </c>
    </row>
    <row r="6" spans="1:17" ht="138" customHeight="1">
      <c r="A6" s="189"/>
      <c r="B6" s="36" t="s">
        <v>174</v>
      </c>
      <c r="C6" s="36" t="s">
        <v>52</v>
      </c>
      <c r="D6" s="21" t="s">
        <v>22</v>
      </c>
      <c r="E6" s="244"/>
      <c r="F6" s="36" t="s">
        <v>176</v>
      </c>
      <c r="G6" s="36" t="s">
        <v>11</v>
      </c>
      <c r="H6" s="41" t="s">
        <v>22</v>
      </c>
      <c r="I6" s="244"/>
      <c r="J6" s="104" t="s">
        <v>170</v>
      </c>
      <c r="K6" s="50" t="s">
        <v>171</v>
      </c>
      <c r="L6" s="41" t="s">
        <v>22</v>
      </c>
      <c r="M6" s="244"/>
      <c r="N6" s="171"/>
      <c r="O6" s="174"/>
      <c r="P6" s="203"/>
      <c r="Q6" s="206"/>
    </row>
    <row r="7" spans="1:17" ht="12.75">
      <c r="A7" s="23">
        <v>1</v>
      </c>
      <c r="B7" s="23">
        <v>2</v>
      </c>
      <c r="C7" s="34">
        <v>3</v>
      </c>
      <c r="D7" s="34">
        <v>4</v>
      </c>
      <c r="E7" s="23">
        <v>5</v>
      </c>
      <c r="F7" s="23">
        <v>6</v>
      </c>
      <c r="G7" s="23">
        <v>7</v>
      </c>
      <c r="H7" s="34">
        <v>8</v>
      </c>
      <c r="I7" s="34">
        <v>9</v>
      </c>
      <c r="J7" s="34"/>
      <c r="K7" s="34"/>
      <c r="L7" s="34"/>
      <c r="M7" s="34"/>
      <c r="N7" s="23">
        <v>10</v>
      </c>
      <c r="O7" s="23">
        <v>11</v>
      </c>
      <c r="P7" s="23">
        <v>12</v>
      </c>
      <c r="Q7" s="23">
        <v>13</v>
      </c>
    </row>
    <row r="8" spans="1:17" ht="12.75">
      <c r="A8" s="1" t="s">
        <v>23</v>
      </c>
      <c r="B8" s="23" t="s">
        <v>68</v>
      </c>
      <c r="C8" s="5">
        <v>1</v>
      </c>
      <c r="D8" s="5">
        <v>35</v>
      </c>
      <c r="E8" s="5">
        <f aca="true" t="shared" si="0" ref="E8:E13">C8*D8</f>
        <v>35</v>
      </c>
      <c r="F8" s="44" t="s">
        <v>56</v>
      </c>
      <c r="G8" s="5">
        <v>1</v>
      </c>
      <c r="H8" s="5">
        <v>35</v>
      </c>
      <c r="I8" s="5">
        <f aca="true" t="shared" si="1" ref="I8:I13">G8*H8</f>
        <v>35</v>
      </c>
      <c r="J8" s="105" t="s">
        <v>172</v>
      </c>
      <c r="K8" s="5">
        <v>1</v>
      </c>
      <c r="L8" s="5">
        <v>30</v>
      </c>
      <c r="M8" s="5">
        <f aca="true" t="shared" si="2" ref="M8:M13">K8*L8</f>
        <v>30</v>
      </c>
      <c r="N8" s="5">
        <f aca="true" t="shared" si="3" ref="N8:O13">D8+H8+L8</f>
        <v>100</v>
      </c>
      <c r="O8" s="5">
        <f t="shared" si="3"/>
        <v>100</v>
      </c>
      <c r="P8" s="68">
        <v>10</v>
      </c>
      <c r="Q8" s="5">
        <f aca="true" t="shared" si="4" ref="Q8:Q13">(O8*P8)/100</f>
        <v>10</v>
      </c>
    </row>
    <row r="9" spans="1:17" ht="12.75">
      <c r="A9" s="1" t="s">
        <v>65</v>
      </c>
      <c r="B9" s="23" t="s">
        <v>68</v>
      </c>
      <c r="C9" s="5">
        <v>1</v>
      </c>
      <c r="D9" s="5">
        <v>35</v>
      </c>
      <c r="E9" s="5">
        <f t="shared" si="0"/>
        <v>35</v>
      </c>
      <c r="F9" s="44" t="s">
        <v>56</v>
      </c>
      <c r="G9" s="5">
        <v>1</v>
      </c>
      <c r="H9" s="5">
        <v>35</v>
      </c>
      <c r="I9" s="5">
        <f t="shared" si="1"/>
        <v>35</v>
      </c>
      <c r="J9" s="105" t="s">
        <v>172</v>
      </c>
      <c r="K9" s="5">
        <v>1</v>
      </c>
      <c r="L9" s="5">
        <v>30</v>
      </c>
      <c r="M9" s="5">
        <f t="shared" si="2"/>
        <v>30</v>
      </c>
      <c r="N9" s="5">
        <f t="shared" si="3"/>
        <v>100</v>
      </c>
      <c r="O9" s="5">
        <f t="shared" si="3"/>
        <v>100</v>
      </c>
      <c r="P9" s="68">
        <v>11.1</v>
      </c>
      <c r="Q9" s="5">
        <f t="shared" si="4"/>
        <v>11.1</v>
      </c>
    </row>
    <row r="10" spans="1:17" ht="12.75">
      <c r="A10" s="1" t="s">
        <v>26</v>
      </c>
      <c r="B10" s="23" t="s">
        <v>68</v>
      </c>
      <c r="C10" s="5">
        <v>1</v>
      </c>
      <c r="D10" s="5">
        <v>35</v>
      </c>
      <c r="E10" s="5">
        <f t="shared" si="0"/>
        <v>35</v>
      </c>
      <c r="F10" s="44" t="s">
        <v>56</v>
      </c>
      <c r="G10" s="5">
        <v>1</v>
      </c>
      <c r="H10" s="5">
        <v>35</v>
      </c>
      <c r="I10" s="5">
        <f t="shared" si="1"/>
        <v>35</v>
      </c>
      <c r="J10" s="105" t="s">
        <v>172</v>
      </c>
      <c r="K10" s="5">
        <v>1</v>
      </c>
      <c r="L10" s="5">
        <v>30</v>
      </c>
      <c r="M10" s="5">
        <f t="shared" si="2"/>
        <v>30</v>
      </c>
      <c r="N10" s="5">
        <f t="shared" si="3"/>
        <v>100</v>
      </c>
      <c r="O10" s="5">
        <f t="shared" si="3"/>
        <v>100</v>
      </c>
      <c r="P10" s="68">
        <v>11.1</v>
      </c>
      <c r="Q10" s="5">
        <f t="shared" si="4"/>
        <v>11.1</v>
      </c>
    </row>
    <row r="11" spans="1:17" ht="12.75">
      <c r="A11" s="1" t="s">
        <v>27</v>
      </c>
      <c r="B11" s="23" t="s">
        <v>68</v>
      </c>
      <c r="C11" s="5">
        <v>1</v>
      </c>
      <c r="D11" s="5">
        <v>35</v>
      </c>
      <c r="E11" s="5">
        <f t="shared" si="0"/>
        <v>35</v>
      </c>
      <c r="F11" s="44" t="s">
        <v>56</v>
      </c>
      <c r="G11" s="5">
        <v>1</v>
      </c>
      <c r="H11" s="5">
        <v>35</v>
      </c>
      <c r="I11" s="5">
        <f t="shared" si="1"/>
        <v>35</v>
      </c>
      <c r="J11" s="105" t="s">
        <v>172</v>
      </c>
      <c r="K11" s="5">
        <v>1</v>
      </c>
      <c r="L11" s="5">
        <v>30</v>
      </c>
      <c r="M11" s="5">
        <f t="shared" si="2"/>
        <v>30</v>
      </c>
      <c r="N11" s="5">
        <f t="shared" si="3"/>
        <v>100</v>
      </c>
      <c r="O11" s="5">
        <f t="shared" si="3"/>
        <v>100</v>
      </c>
      <c r="P11" s="68">
        <v>10</v>
      </c>
      <c r="Q11" s="5">
        <f t="shared" si="4"/>
        <v>10</v>
      </c>
    </row>
    <row r="12" spans="1:17" ht="12.75">
      <c r="A12" s="1" t="s">
        <v>24</v>
      </c>
      <c r="B12" s="23" t="s">
        <v>68</v>
      </c>
      <c r="C12" s="5">
        <v>1</v>
      </c>
      <c r="D12" s="5">
        <v>35</v>
      </c>
      <c r="E12" s="5">
        <f t="shared" si="0"/>
        <v>35</v>
      </c>
      <c r="F12" s="44" t="s">
        <v>56</v>
      </c>
      <c r="G12" s="5">
        <v>1</v>
      </c>
      <c r="H12" s="5">
        <v>35</v>
      </c>
      <c r="I12" s="5">
        <f t="shared" si="1"/>
        <v>35</v>
      </c>
      <c r="J12" s="105" t="s">
        <v>172</v>
      </c>
      <c r="K12" s="5">
        <v>1</v>
      </c>
      <c r="L12" s="5">
        <v>30</v>
      </c>
      <c r="M12" s="5">
        <f t="shared" si="2"/>
        <v>30</v>
      </c>
      <c r="N12" s="5">
        <f t="shared" si="3"/>
        <v>100</v>
      </c>
      <c r="O12" s="5">
        <f t="shared" si="3"/>
        <v>100</v>
      </c>
      <c r="P12" s="68">
        <v>10</v>
      </c>
      <c r="Q12" s="5">
        <f t="shared" si="4"/>
        <v>10</v>
      </c>
    </row>
    <row r="13" spans="1:17" ht="12.75">
      <c r="A13" s="1" t="s">
        <v>25</v>
      </c>
      <c r="B13" s="23" t="s">
        <v>68</v>
      </c>
      <c r="C13" s="5">
        <v>1</v>
      </c>
      <c r="D13" s="5">
        <v>35</v>
      </c>
      <c r="E13" s="5">
        <f t="shared" si="0"/>
        <v>35</v>
      </c>
      <c r="F13" s="44" t="s">
        <v>56</v>
      </c>
      <c r="G13" s="5">
        <v>1</v>
      </c>
      <c r="H13" s="5">
        <v>35</v>
      </c>
      <c r="I13" s="5">
        <f t="shared" si="1"/>
        <v>35</v>
      </c>
      <c r="J13" s="105" t="s">
        <v>172</v>
      </c>
      <c r="K13" s="5">
        <v>1</v>
      </c>
      <c r="L13" s="5">
        <v>30</v>
      </c>
      <c r="M13" s="5">
        <f t="shared" si="2"/>
        <v>30</v>
      </c>
      <c r="N13" s="5">
        <f t="shared" si="3"/>
        <v>100</v>
      </c>
      <c r="O13" s="5">
        <f t="shared" si="3"/>
        <v>100</v>
      </c>
      <c r="P13" s="68">
        <v>10</v>
      </c>
      <c r="Q13" s="5">
        <f t="shared" si="4"/>
        <v>10</v>
      </c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12">
    <mergeCell ref="A4:A6"/>
    <mergeCell ref="Q5:Q6"/>
    <mergeCell ref="O5:O6"/>
    <mergeCell ref="P5:P6"/>
    <mergeCell ref="N5:N6"/>
    <mergeCell ref="F5:H5"/>
    <mergeCell ref="I5:I6"/>
    <mergeCell ref="B5:D5"/>
    <mergeCell ref="E5:E6"/>
    <mergeCell ref="B4:Q4"/>
    <mergeCell ref="M5:M6"/>
    <mergeCell ref="J5:L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827662" r:id="rId1"/>
    <oleObject progId="Equation.3" shapeId="1894974" r:id="rId2"/>
    <oleObject progId="Equation.3" shapeId="19015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"/>
  <sheetViews>
    <sheetView zoomScaleSheetLayoutView="100" zoomScalePageLayoutView="0" workbookViewId="0" topLeftCell="A1">
      <pane xSplit="1" topLeftCell="AJ1" activePane="topRight" state="frozen"/>
      <selection pane="topLeft" activeCell="A1" sqref="A1"/>
      <selection pane="topRight" activeCell="AW11" sqref="AW11"/>
    </sheetView>
  </sheetViews>
  <sheetFormatPr defaultColWidth="9.00390625" defaultRowHeight="12.75"/>
  <cols>
    <col min="1" max="1" width="24.875" style="0" bestFit="1" customWidth="1"/>
    <col min="2" max="2" width="16.125" style="0" customWidth="1"/>
    <col min="3" max="3" width="14.625" style="0" customWidth="1"/>
    <col min="4" max="4" width="8.375" style="0" customWidth="1"/>
    <col min="5" max="5" width="17.375" style="0" customWidth="1"/>
    <col min="6" max="7" width="8.00390625" style="0" customWidth="1"/>
    <col min="8" max="8" width="16.375" style="0" customWidth="1"/>
    <col min="9" max="9" width="14.875" style="0" customWidth="1"/>
    <col min="10" max="11" width="8.00390625" style="0" customWidth="1"/>
    <col min="12" max="12" width="15.375" style="0" customWidth="1"/>
    <col min="13" max="13" width="27.75390625" style="0" customWidth="1"/>
    <col min="14" max="14" width="11.25390625" style="0" customWidth="1"/>
    <col min="15" max="15" width="8.25390625" style="0" customWidth="1"/>
    <col min="16" max="16" width="13.125" style="0" customWidth="1"/>
    <col min="17" max="17" width="29.625" style="0" customWidth="1"/>
    <col min="18" max="18" width="8.00390625" style="0" customWidth="1"/>
    <col min="19" max="19" width="8.125" style="0" customWidth="1"/>
    <col min="20" max="20" width="15.00390625" style="0" customWidth="1"/>
    <col min="21" max="21" width="31.625" style="0" customWidth="1"/>
    <col min="22" max="45" width="10.75390625" style="0" customWidth="1"/>
    <col min="46" max="46" width="8.125" style="0" customWidth="1"/>
    <col min="47" max="47" width="15.00390625" style="0" customWidth="1"/>
    <col min="48" max="48" width="13.125" style="0" customWidth="1"/>
    <col min="49" max="49" width="7.625" style="0" customWidth="1"/>
    <col min="50" max="50" width="8.625" style="0" customWidth="1"/>
    <col min="51" max="51" width="9.25390625" style="0" customWidth="1"/>
    <col min="52" max="52" width="9.75390625" style="0" customWidth="1"/>
    <col min="53" max="53" width="6.75390625" style="0" customWidth="1"/>
    <col min="54" max="54" width="9.25390625" style="0" customWidth="1"/>
  </cols>
  <sheetData>
    <row r="1" spans="1:54" ht="12.75">
      <c r="A1" s="189" t="s">
        <v>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259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Y1" s="37"/>
      <c r="AZ1" s="37"/>
      <c r="BA1" s="37"/>
      <c r="BB1" s="37"/>
    </row>
    <row r="2" spans="1:54" ht="80.25" customHeight="1">
      <c r="A2" s="189"/>
      <c r="B2" s="254" t="s">
        <v>88</v>
      </c>
      <c r="C2" s="255"/>
      <c r="D2" s="255"/>
      <c r="E2" s="255"/>
      <c r="F2" s="262"/>
      <c r="G2" s="178" t="s">
        <v>32</v>
      </c>
      <c r="H2" s="254" t="s">
        <v>144</v>
      </c>
      <c r="I2" s="255"/>
      <c r="J2" s="255"/>
      <c r="K2" s="178" t="s">
        <v>32</v>
      </c>
      <c r="L2" s="260" t="s">
        <v>147</v>
      </c>
      <c r="M2" s="261"/>
      <c r="N2" s="261"/>
      <c r="O2" s="178" t="s">
        <v>32</v>
      </c>
      <c r="P2" s="256" t="s">
        <v>149</v>
      </c>
      <c r="Q2" s="257"/>
      <c r="R2" s="258"/>
      <c r="S2" s="178" t="s">
        <v>32</v>
      </c>
      <c r="T2" s="260" t="s">
        <v>150</v>
      </c>
      <c r="U2" s="261"/>
      <c r="V2" s="263"/>
      <c r="W2" s="178" t="s">
        <v>32</v>
      </c>
      <c r="X2" s="236" t="s">
        <v>152</v>
      </c>
      <c r="Y2" s="237"/>
      <c r="Z2" s="238"/>
      <c r="AA2" s="178" t="s">
        <v>32</v>
      </c>
      <c r="AB2" s="236" t="s">
        <v>154</v>
      </c>
      <c r="AC2" s="237"/>
      <c r="AD2" s="238"/>
      <c r="AE2" s="178" t="s">
        <v>32</v>
      </c>
      <c r="AF2" s="236" t="s">
        <v>155</v>
      </c>
      <c r="AG2" s="237"/>
      <c r="AH2" s="238"/>
      <c r="AI2" s="178" t="s">
        <v>32</v>
      </c>
      <c r="AJ2" s="251" t="s">
        <v>160</v>
      </c>
      <c r="AK2" s="252"/>
      <c r="AL2" s="252"/>
      <c r="AM2" s="252"/>
      <c r="AN2" s="252"/>
      <c r="AO2" s="253"/>
      <c r="AP2" s="178" t="s">
        <v>32</v>
      </c>
      <c r="AQ2" s="236" t="s">
        <v>161</v>
      </c>
      <c r="AR2" s="237"/>
      <c r="AS2" s="238"/>
      <c r="AT2" s="178" t="s">
        <v>32</v>
      </c>
      <c r="AU2" s="236" t="s">
        <v>166</v>
      </c>
      <c r="AV2" s="237"/>
      <c r="AW2" s="238"/>
      <c r="AX2" s="178" t="s">
        <v>32</v>
      </c>
      <c r="AY2" s="169" t="s">
        <v>34</v>
      </c>
      <c r="AZ2" s="172" t="s">
        <v>33</v>
      </c>
      <c r="BA2" s="201" t="s">
        <v>48</v>
      </c>
      <c r="BB2" s="204" t="s">
        <v>28</v>
      </c>
    </row>
    <row r="3" spans="1:54" ht="272.25" customHeight="1">
      <c r="A3" s="189"/>
      <c r="B3" s="31" t="s">
        <v>142</v>
      </c>
      <c r="C3" s="31" t="s">
        <v>143</v>
      </c>
      <c r="D3" s="31" t="s">
        <v>62</v>
      </c>
      <c r="E3" s="91" t="s">
        <v>74</v>
      </c>
      <c r="F3" s="21" t="s">
        <v>22</v>
      </c>
      <c r="G3" s="177"/>
      <c r="H3" s="31" t="s">
        <v>145</v>
      </c>
      <c r="I3" s="98" t="s">
        <v>146</v>
      </c>
      <c r="J3" s="21" t="s">
        <v>22</v>
      </c>
      <c r="K3" s="177"/>
      <c r="L3" s="18" t="s">
        <v>77</v>
      </c>
      <c r="M3" s="22" t="s">
        <v>148</v>
      </c>
      <c r="N3" s="21" t="s">
        <v>22</v>
      </c>
      <c r="O3" s="177"/>
      <c r="P3" s="18" t="s">
        <v>159</v>
      </c>
      <c r="Q3" s="22" t="s">
        <v>78</v>
      </c>
      <c r="R3" s="21" t="s">
        <v>22</v>
      </c>
      <c r="S3" s="177"/>
      <c r="T3" s="60" t="s">
        <v>158</v>
      </c>
      <c r="U3" s="98" t="s">
        <v>151</v>
      </c>
      <c r="V3" s="21" t="s">
        <v>22</v>
      </c>
      <c r="W3" s="177"/>
      <c r="X3" s="50" t="s">
        <v>157</v>
      </c>
      <c r="Y3" s="98" t="s">
        <v>153</v>
      </c>
      <c r="Z3" s="21" t="s">
        <v>22</v>
      </c>
      <c r="AA3" s="177"/>
      <c r="AB3" s="50" t="s">
        <v>156</v>
      </c>
      <c r="AC3" s="66" t="s">
        <v>78</v>
      </c>
      <c r="AD3" s="21" t="s">
        <v>22</v>
      </c>
      <c r="AE3" s="177"/>
      <c r="AF3" s="50" t="s">
        <v>79</v>
      </c>
      <c r="AG3" s="66" t="s">
        <v>78</v>
      </c>
      <c r="AH3" s="21" t="s">
        <v>22</v>
      </c>
      <c r="AI3" s="177"/>
      <c r="AJ3" s="109" t="s">
        <v>262</v>
      </c>
      <c r="AK3" s="156" t="s">
        <v>263</v>
      </c>
      <c r="AL3" s="122" t="s">
        <v>264</v>
      </c>
      <c r="AM3" s="153" t="s">
        <v>165</v>
      </c>
      <c r="AN3" s="154" t="s">
        <v>164</v>
      </c>
      <c r="AO3" s="155" t="s">
        <v>22</v>
      </c>
      <c r="AP3" s="177"/>
      <c r="AQ3" s="50" t="s">
        <v>162</v>
      </c>
      <c r="AR3" s="98" t="s">
        <v>163</v>
      </c>
      <c r="AS3" s="21" t="s">
        <v>22</v>
      </c>
      <c r="AT3" s="177"/>
      <c r="AU3" s="93" t="s">
        <v>167</v>
      </c>
      <c r="AV3" s="22" t="s">
        <v>168</v>
      </c>
      <c r="AW3" s="21" t="s">
        <v>22</v>
      </c>
      <c r="AX3" s="177"/>
      <c r="AY3" s="171"/>
      <c r="AZ3" s="174"/>
      <c r="BA3" s="203"/>
      <c r="BB3" s="206"/>
    </row>
    <row r="4" spans="1:54" ht="12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103"/>
      <c r="AK4" s="103"/>
      <c r="AL4" s="103"/>
      <c r="AM4" s="103">
        <v>36</v>
      </c>
      <c r="AN4" s="103">
        <v>37</v>
      </c>
      <c r="AO4" s="103">
        <v>38</v>
      </c>
      <c r="AP4" s="23">
        <v>39</v>
      </c>
      <c r="AQ4" s="23">
        <v>40</v>
      </c>
      <c r="AR4" s="23">
        <v>41</v>
      </c>
      <c r="AS4" s="23">
        <v>42</v>
      </c>
      <c r="AT4" s="23">
        <v>43</v>
      </c>
      <c r="AU4" s="147">
        <v>44</v>
      </c>
      <c r="AV4" s="23">
        <v>45</v>
      </c>
      <c r="AW4" s="23">
        <v>46</v>
      </c>
      <c r="AX4" s="23">
        <v>47</v>
      </c>
      <c r="AY4" s="23">
        <v>55</v>
      </c>
      <c r="AZ4" s="23">
        <v>56</v>
      </c>
      <c r="BA4" s="23">
        <v>57</v>
      </c>
      <c r="BB4" s="23">
        <v>58</v>
      </c>
    </row>
    <row r="5" spans="1:54" ht="15">
      <c r="A5" s="1" t="s">
        <v>23</v>
      </c>
      <c r="B5" s="61">
        <v>159</v>
      </c>
      <c r="C5" s="61">
        <v>2366</v>
      </c>
      <c r="D5" s="5">
        <f aca="true" t="shared" si="0" ref="D5:D10">100*B5/C5</f>
        <v>6.720202874049028</v>
      </c>
      <c r="E5" s="81">
        <v>0</v>
      </c>
      <c r="F5" s="81">
        <v>10</v>
      </c>
      <c r="G5" s="5">
        <f aca="true" t="shared" si="1" ref="G5:G10">E5*F5</f>
        <v>0</v>
      </c>
      <c r="H5" s="5">
        <v>0</v>
      </c>
      <c r="I5" s="5">
        <v>1</v>
      </c>
      <c r="J5" s="81">
        <v>10</v>
      </c>
      <c r="K5" s="5">
        <f aca="true" t="shared" si="2" ref="K5:K10">I5*J5</f>
        <v>10</v>
      </c>
      <c r="L5" s="6" t="s">
        <v>172</v>
      </c>
      <c r="M5" s="95">
        <v>1</v>
      </c>
      <c r="N5" s="81">
        <v>10</v>
      </c>
      <c r="O5" s="5">
        <f aca="true" t="shared" si="3" ref="O5:O10">M5*N5</f>
        <v>10</v>
      </c>
      <c r="P5" s="84" t="s">
        <v>172</v>
      </c>
      <c r="Q5" s="90">
        <v>1</v>
      </c>
      <c r="R5" s="81">
        <v>10</v>
      </c>
      <c r="S5" s="5">
        <f aca="true" t="shared" si="4" ref="S5:S10">Q5*R5</f>
        <v>10</v>
      </c>
      <c r="T5" s="84" t="s">
        <v>172</v>
      </c>
      <c r="U5" s="81">
        <v>1</v>
      </c>
      <c r="V5" s="81">
        <v>10</v>
      </c>
      <c r="W5" s="5">
        <f aca="true" t="shared" si="5" ref="W5:W10">U5*V5</f>
        <v>10</v>
      </c>
      <c r="X5" s="84" t="s">
        <v>172</v>
      </c>
      <c r="Y5" s="5">
        <v>1</v>
      </c>
      <c r="Z5" s="81">
        <v>10</v>
      </c>
      <c r="AA5" s="5">
        <f aca="true" t="shared" si="6" ref="AA5:AA10">Y5*Z5</f>
        <v>10</v>
      </c>
      <c r="AB5" s="5">
        <v>0</v>
      </c>
      <c r="AC5" s="5">
        <v>1</v>
      </c>
      <c r="AD5" s="81">
        <v>10</v>
      </c>
      <c r="AE5" s="5">
        <f aca="true" t="shared" si="7" ref="AE5:AE10">AC5*AD5</f>
        <v>10</v>
      </c>
      <c r="AF5" s="5">
        <v>0</v>
      </c>
      <c r="AG5" s="5">
        <v>1</v>
      </c>
      <c r="AH5" s="81">
        <v>10</v>
      </c>
      <c r="AI5" s="5">
        <f aca="true" t="shared" si="8" ref="AI5:AI10">AG5*AH5</f>
        <v>10</v>
      </c>
      <c r="AJ5" s="81">
        <v>0</v>
      </c>
      <c r="AK5" s="81">
        <v>0</v>
      </c>
      <c r="AL5" s="81">
        <v>0</v>
      </c>
      <c r="AM5" s="81">
        <v>0</v>
      </c>
      <c r="AN5" s="81">
        <v>1</v>
      </c>
      <c r="AO5" s="81">
        <v>10</v>
      </c>
      <c r="AP5" s="5">
        <f aca="true" t="shared" si="9" ref="AP5:AP10">AN5*AO5</f>
        <v>10</v>
      </c>
      <c r="AQ5" s="75" t="s">
        <v>47</v>
      </c>
      <c r="AR5" s="5">
        <v>1</v>
      </c>
      <c r="AS5" s="5">
        <v>5</v>
      </c>
      <c r="AT5" s="5">
        <f aca="true" t="shared" si="10" ref="AT5:AT10">AR5*AS5</f>
        <v>5</v>
      </c>
      <c r="AU5" s="92"/>
      <c r="AV5" s="4">
        <v>1</v>
      </c>
      <c r="AW5" s="5">
        <v>5</v>
      </c>
      <c r="AX5" s="5">
        <f aca="true" t="shared" si="11" ref="AX5:AX10">AV5*AW5</f>
        <v>5</v>
      </c>
      <c r="AY5" s="5">
        <f aca="true" t="shared" si="12" ref="AY5:AZ10">F5+J5+N5+R5+V5+Z5+AD5+AH5+AO5+AS5+AW5</f>
        <v>100</v>
      </c>
      <c r="AZ5" s="5">
        <f t="shared" si="12"/>
        <v>90</v>
      </c>
      <c r="BA5" s="5">
        <v>10</v>
      </c>
      <c r="BB5" s="5">
        <f aca="true" t="shared" si="13" ref="BB5:BB10">(AZ5*BA5)/100</f>
        <v>9</v>
      </c>
    </row>
    <row r="6" spans="1:54" ht="15">
      <c r="A6" s="1" t="s">
        <v>65</v>
      </c>
      <c r="B6" s="61">
        <v>0</v>
      </c>
      <c r="C6" s="61">
        <v>191</v>
      </c>
      <c r="D6" s="5">
        <f t="shared" si="0"/>
        <v>0</v>
      </c>
      <c r="E6" s="81">
        <v>1</v>
      </c>
      <c r="F6" s="81">
        <v>10</v>
      </c>
      <c r="G6" s="5">
        <f t="shared" si="1"/>
        <v>10</v>
      </c>
      <c r="H6" s="5">
        <v>0</v>
      </c>
      <c r="I6" s="5">
        <v>1</v>
      </c>
      <c r="J6" s="81">
        <v>10</v>
      </c>
      <c r="K6" s="5">
        <f t="shared" si="2"/>
        <v>10</v>
      </c>
      <c r="L6" s="6" t="s">
        <v>172</v>
      </c>
      <c r="M6" s="95">
        <v>1</v>
      </c>
      <c r="N6" s="81">
        <v>10</v>
      </c>
      <c r="O6" s="5">
        <f t="shared" si="3"/>
        <v>10</v>
      </c>
      <c r="P6" s="84" t="s">
        <v>172</v>
      </c>
      <c r="Q6" s="90">
        <v>1</v>
      </c>
      <c r="R6" s="81">
        <v>10</v>
      </c>
      <c r="S6" s="5">
        <f t="shared" si="4"/>
        <v>10</v>
      </c>
      <c r="T6" s="84" t="s">
        <v>172</v>
      </c>
      <c r="U6" s="81">
        <v>1</v>
      </c>
      <c r="V6" s="81">
        <v>10</v>
      </c>
      <c r="W6" s="5">
        <f t="shared" si="5"/>
        <v>10</v>
      </c>
      <c r="X6" s="84" t="s">
        <v>172</v>
      </c>
      <c r="Y6" s="5">
        <v>1</v>
      </c>
      <c r="Z6" s="81">
        <v>10</v>
      </c>
      <c r="AA6" s="5">
        <f t="shared" si="6"/>
        <v>10</v>
      </c>
      <c r="AB6" s="5">
        <v>0</v>
      </c>
      <c r="AC6" s="5">
        <v>1</v>
      </c>
      <c r="AD6" s="81">
        <v>10</v>
      </c>
      <c r="AE6" s="5">
        <f t="shared" si="7"/>
        <v>10</v>
      </c>
      <c r="AF6" s="5">
        <v>0</v>
      </c>
      <c r="AG6" s="5">
        <v>1</v>
      </c>
      <c r="AH6" s="81">
        <v>10</v>
      </c>
      <c r="AI6" s="5">
        <f t="shared" si="8"/>
        <v>10</v>
      </c>
      <c r="AJ6" s="81"/>
      <c r="AK6" s="81"/>
      <c r="AL6" s="81"/>
      <c r="AM6" s="81">
        <v>0</v>
      </c>
      <c r="AN6" s="81">
        <v>1</v>
      </c>
      <c r="AO6" s="81">
        <v>10</v>
      </c>
      <c r="AP6" s="5">
        <f t="shared" si="9"/>
        <v>10</v>
      </c>
      <c r="AQ6" s="75" t="s">
        <v>47</v>
      </c>
      <c r="AR6" s="5">
        <v>1</v>
      </c>
      <c r="AS6" s="5">
        <v>5</v>
      </c>
      <c r="AT6" s="5">
        <f t="shared" si="10"/>
        <v>5</v>
      </c>
      <c r="AU6" s="92"/>
      <c r="AV6" s="4">
        <v>1</v>
      </c>
      <c r="AW6" s="5">
        <v>5</v>
      </c>
      <c r="AX6" s="5">
        <f t="shared" si="11"/>
        <v>5</v>
      </c>
      <c r="AY6" s="5">
        <f t="shared" si="12"/>
        <v>100</v>
      </c>
      <c r="AZ6" s="5">
        <f t="shared" si="12"/>
        <v>100</v>
      </c>
      <c r="BA6" s="5">
        <v>11.1</v>
      </c>
      <c r="BB6" s="5">
        <f t="shared" si="13"/>
        <v>11.1</v>
      </c>
    </row>
    <row r="7" spans="1:54" s="73" customFormat="1" ht="15">
      <c r="A7" s="69" t="s">
        <v>26</v>
      </c>
      <c r="B7" s="71">
        <v>0</v>
      </c>
      <c r="C7" s="71">
        <v>307</v>
      </c>
      <c r="D7" s="75">
        <f t="shared" si="0"/>
        <v>0</v>
      </c>
      <c r="E7" s="82">
        <v>1</v>
      </c>
      <c r="F7" s="81">
        <v>10</v>
      </c>
      <c r="G7" s="75">
        <f t="shared" si="1"/>
        <v>10</v>
      </c>
      <c r="H7" s="75">
        <v>0</v>
      </c>
      <c r="I7" s="75">
        <v>1</v>
      </c>
      <c r="J7" s="81">
        <v>10</v>
      </c>
      <c r="K7" s="75">
        <f t="shared" si="2"/>
        <v>10</v>
      </c>
      <c r="L7" s="6" t="s">
        <v>172</v>
      </c>
      <c r="M7" s="83">
        <v>1</v>
      </c>
      <c r="N7" s="81">
        <v>10</v>
      </c>
      <c r="O7" s="75">
        <f t="shared" si="3"/>
        <v>10</v>
      </c>
      <c r="P7" s="84" t="s">
        <v>172</v>
      </c>
      <c r="Q7" s="83">
        <v>1</v>
      </c>
      <c r="R7" s="82">
        <v>10</v>
      </c>
      <c r="S7" s="5">
        <f t="shared" si="4"/>
        <v>10</v>
      </c>
      <c r="T7" s="84" t="s">
        <v>172</v>
      </c>
      <c r="U7" s="82">
        <v>1</v>
      </c>
      <c r="V7" s="81">
        <v>10</v>
      </c>
      <c r="W7" s="75">
        <f t="shared" si="5"/>
        <v>10</v>
      </c>
      <c r="X7" s="84" t="s">
        <v>172</v>
      </c>
      <c r="Y7" s="75">
        <v>1</v>
      </c>
      <c r="Z7" s="81">
        <v>10</v>
      </c>
      <c r="AA7" s="5">
        <f t="shared" si="6"/>
        <v>10</v>
      </c>
      <c r="AB7" s="75">
        <v>0</v>
      </c>
      <c r="AC7" s="75">
        <v>1</v>
      </c>
      <c r="AD7" s="81">
        <v>10</v>
      </c>
      <c r="AE7" s="75">
        <f t="shared" si="7"/>
        <v>10</v>
      </c>
      <c r="AF7" s="75">
        <v>0</v>
      </c>
      <c r="AG7" s="75">
        <v>1</v>
      </c>
      <c r="AH7" s="81">
        <v>10</v>
      </c>
      <c r="AI7" s="75">
        <f t="shared" si="8"/>
        <v>10</v>
      </c>
      <c r="AJ7" s="82"/>
      <c r="AK7" s="82"/>
      <c r="AL7" s="82"/>
      <c r="AM7" s="81">
        <v>0</v>
      </c>
      <c r="AN7" s="81">
        <v>1</v>
      </c>
      <c r="AO7" s="81">
        <v>10</v>
      </c>
      <c r="AP7" s="75">
        <f t="shared" si="9"/>
        <v>10</v>
      </c>
      <c r="AQ7" s="75" t="s">
        <v>47</v>
      </c>
      <c r="AR7" s="75">
        <v>1</v>
      </c>
      <c r="AS7" s="5">
        <v>5</v>
      </c>
      <c r="AT7" s="75">
        <f t="shared" si="10"/>
        <v>5</v>
      </c>
      <c r="AU7" s="148" t="s">
        <v>260</v>
      </c>
      <c r="AV7" s="74">
        <v>1</v>
      </c>
      <c r="AW7" s="5">
        <v>5</v>
      </c>
      <c r="AX7" s="75">
        <f t="shared" si="11"/>
        <v>5</v>
      </c>
      <c r="AY7" s="5">
        <f t="shared" si="12"/>
        <v>100</v>
      </c>
      <c r="AZ7" s="5">
        <f t="shared" si="12"/>
        <v>100</v>
      </c>
      <c r="BA7" s="75">
        <v>11.1</v>
      </c>
      <c r="BB7" s="75">
        <f t="shared" si="13"/>
        <v>11.1</v>
      </c>
    </row>
    <row r="8" spans="1:54" ht="12.75">
      <c r="A8" s="1" t="s">
        <v>27</v>
      </c>
      <c r="B8" s="61">
        <v>6</v>
      </c>
      <c r="C8" s="61">
        <v>445</v>
      </c>
      <c r="D8" s="5">
        <f t="shared" si="0"/>
        <v>1.348314606741573</v>
      </c>
      <c r="E8" s="81">
        <v>0.5</v>
      </c>
      <c r="F8" s="81">
        <v>10</v>
      </c>
      <c r="G8" s="5">
        <f t="shared" si="1"/>
        <v>5</v>
      </c>
      <c r="H8" s="5">
        <v>0</v>
      </c>
      <c r="I8" s="5">
        <v>1</v>
      </c>
      <c r="J8" s="81">
        <v>10</v>
      </c>
      <c r="K8" s="75">
        <f t="shared" si="2"/>
        <v>10</v>
      </c>
      <c r="L8" s="6" t="s">
        <v>172</v>
      </c>
      <c r="M8" s="95">
        <v>1</v>
      </c>
      <c r="N8" s="81">
        <v>10</v>
      </c>
      <c r="O8" s="5">
        <f t="shared" si="3"/>
        <v>10</v>
      </c>
      <c r="P8" s="84" t="s">
        <v>172</v>
      </c>
      <c r="Q8" s="90">
        <v>1</v>
      </c>
      <c r="R8" s="81">
        <v>10</v>
      </c>
      <c r="S8" s="5">
        <f t="shared" si="4"/>
        <v>10</v>
      </c>
      <c r="T8" s="84" t="s">
        <v>172</v>
      </c>
      <c r="U8" s="81">
        <v>1</v>
      </c>
      <c r="V8" s="81">
        <v>10</v>
      </c>
      <c r="W8" s="5">
        <f t="shared" si="5"/>
        <v>10</v>
      </c>
      <c r="X8" s="84" t="s">
        <v>172</v>
      </c>
      <c r="Y8" s="5">
        <v>1</v>
      </c>
      <c r="Z8" s="81">
        <v>10</v>
      </c>
      <c r="AA8" s="5">
        <f t="shared" si="6"/>
        <v>10</v>
      </c>
      <c r="AB8" s="5">
        <v>0</v>
      </c>
      <c r="AC8" s="5">
        <v>1</v>
      </c>
      <c r="AD8" s="81">
        <v>10</v>
      </c>
      <c r="AE8" s="5">
        <f t="shared" si="7"/>
        <v>10</v>
      </c>
      <c r="AF8" s="5">
        <v>0</v>
      </c>
      <c r="AG8" s="5">
        <v>1</v>
      </c>
      <c r="AH8" s="81">
        <v>10</v>
      </c>
      <c r="AI8" s="5">
        <f t="shared" si="8"/>
        <v>10</v>
      </c>
      <c r="AJ8" s="81">
        <v>1</v>
      </c>
      <c r="AK8" s="81">
        <v>1</v>
      </c>
      <c r="AL8" s="81">
        <v>0</v>
      </c>
      <c r="AM8" s="81">
        <f>(AK8+0.5*AL8)/AJ8</f>
        <v>1</v>
      </c>
      <c r="AN8" s="81">
        <v>1</v>
      </c>
      <c r="AO8" s="81">
        <v>10</v>
      </c>
      <c r="AP8" s="5">
        <f t="shared" si="9"/>
        <v>10</v>
      </c>
      <c r="AQ8" s="75" t="s">
        <v>47</v>
      </c>
      <c r="AR8" s="5">
        <v>1</v>
      </c>
      <c r="AS8" s="5">
        <v>5</v>
      </c>
      <c r="AT8" s="5">
        <f t="shared" si="10"/>
        <v>5</v>
      </c>
      <c r="AU8" s="16"/>
      <c r="AV8" s="4">
        <v>1</v>
      </c>
      <c r="AW8" s="5">
        <v>5</v>
      </c>
      <c r="AX8" s="5">
        <f t="shared" si="11"/>
        <v>5</v>
      </c>
      <c r="AY8" s="5">
        <f t="shared" si="12"/>
        <v>100</v>
      </c>
      <c r="AZ8" s="5">
        <f t="shared" si="12"/>
        <v>95</v>
      </c>
      <c r="BA8" s="5">
        <v>10</v>
      </c>
      <c r="BB8" s="5">
        <f t="shared" si="13"/>
        <v>9.5</v>
      </c>
    </row>
    <row r="9" spans="1:54" ht="12.75">
      <c r="A9" s="1" t="s">
        <v>24</v>
      </c>
      <c r="B9" s="61">
        <v>13</v>
      </c>
      <c r="C9" s="61">
        <v>4034</v>
      </c>
      <c r="D9" s="5">
        <f t="shared" si="0"/>
        <v>0.3222607833415964</v>
      </c>
      <c r="E9" s="81">
        <v>0.8</v>
      </c>
      <c r="F9" s="81">
        <v>10</v>
      </c>
      <c r="G9" s="5">
        <f t="shared" si="1"/>
        <v>8</v>
      </c>
      <c r="H9" s="5">
        <v>0</v>
      </c>
      <c r="I9" s="5">
        <v>1</v>
      </c>
      <c r="J9" s="81">
        <v>10</v>
      </c>
      <c r="K9" s="5">
        <f t="shared" si="2"/>
        <v>10</v>
      </c>
      <c r="L9" s="6" t="s">
        <v>172</v>
      </c>
      <c r="M9" s="95">
        <v>1</v>
      </c>
      <c r="N9" s="81">
        <v>10</v>
      </c>
      <c r="O9" s="5">
        <f t="shared" si="3"/>
        <v>10</v>
      </c>
      <c r="P9" s="84" t="s">
        <v>172</v>
      </c>
      <c r="Q9" s="90">
        <v>1</v>
      </c>
      <c r="R9" s="81">
        <v>10</v>
      </c>
      <c r="S9" s="5">
        <f t="shared" si="4"/>
        <v>10</v>
      </c>
      <c r="T9" s="84" t="s">
        <v>172</v>
      </c>
      <c r="U9" s="81">
        <v>1</v>
      </c>
      <c r="V9" s="81">
        <v>10</v>
      </c>
      <c r="W9" s="5">
        <f t="shared" si="5"/>
        <v>10</v>
      </c>
      <c r="X9" s="84" t="s">
        <v>172</v>
      </c>
      <c r="Y9" s="5">
        <v>1</v>
      </c>
      <c r="Z9" s="81">
        <v>10</v>
      </c>
      <c r="AA9" s="5">
        <f t="shared" si="6"/>
        <v>10</v>
      </c>
      <c r="AB9" s="5">
        <v>0</v>
      </c>
      <c r="AC9" s="5">
        <v>1</v>
      </c>
      <c r="AD9" s="81">
        <v>10</v>
      </c>
      <c r="AE9" s="5">
        <f t="shared" si="7"/>
        <v>10</v>
      </c>
      <c r="AF9" s="5">
        <v>0</v>
      </c>
      <c r="AG9" s="5">
        <v>1</v>
      </c>
      <c r="AH9" s="81">
        <v>10</v>
      </c>
      <c r="AI9" s="5">
        <f t="shared" si="8"/>
        <v>10</v>
      </c>
      <c r="AJ9" s="81"/>
      <c r="AK9" s="81"/>
      <c r="AL9" s="81"/>
      <c r="AM9" s="81">
        <v>0</v>
      </c>
      <c r="AN9" s="81">
        <v>1</v>
      </c>
      <c r="AO9" s="81">
        <v>10</v>
      </c>
      <c r="AP9" s="5">
        <f t="shared" si="9"/>
        <v>10</v>
      </c>
      <c r="AQ9" s="75" t="s">
        <v>47</v>
      </c>
      <c r="AR9" s="5">
        <v>1</v>
      </c>
      <c r="AS9" s="5">
        <v>5</v>
      </c>
      <c r="AT9" s="5">
        <f t="shared" si="10"/>
        <v>5</v>
      </c>
      <c r="AU9" s="16" t="s">
        <v>260</v>
      </c>
      <c r="AV9" s="4">
        <v>1</v>
      </c>
      <c r="AW9" s="5">
        <v>5</v>
      </c>
      <c r="AX9" s="5">
        <f t="shared" si="11"/>
        <v>5</v>
      </c>
      <c r="AY9" s="5">
        <f t="shared" si="12"/>
        <v>100</v>
      </c>
      <c r="AZ9" s="5">
        <f t="shared" si="12"/>
        <v>98</v>
      </c>
      <c r="BA9" s="5">
        <v>10</v>
      </c>
      <c r="BB9" s="5">
        <f t="shared" si="13"/>
        <v>9.8</v>
      </c>
    </row>
    <row r="10" spans="1:54" ht="12.75">
      <c r="A10" s="1" t="s">
        <v>25</v>
      </c>
      <c r="B10" s="61">
        <v>83</v>
      </c>
      <c r="C10" s="61">
        <v>2315</v>
      </c>
      <c r="D10" s="5">
        <f t="shared" si="0"/>
        <v>3.585313174946004</v>
      </c>
      <c r="E10" s="81">
        <v>0.2</v>
      </c>
      <c r="F10" s="81">
        <v>10</v>
      </c>
      <c r="G10" s="5">
        <f t="shared" si="1"/>
        <v>2</v>
      </c>
      <c r="H10" s="5">
        <v>0</v>
      </c>
      <c r="I10" s="5">
        <v>1</v>
      </c>
      <c r="J10" s="81">
        <v>10</v>
      </c>
      <c r="K10" s="5">
        <f t="shared" si="2"/>
        <v>10</v>
      </c>
      <c r="L10" s="6" t="s">
        <v>47</v>
      </c>
      <c r="M10" s="4">
        <v>0.5</v>
      </c>
      <c r="N10" s="81">
        <v>10</v>
      </c>
      <c r="O10" s="5">
        <f t="shared" si="3"/>
        <v>5</v>
      </c>
      <c r="P10" s="84" t="s">
        <v>172</v>
      </c>
      <c r="Q10" s="90">
        <v>1</v>
      </c>
      <c r="R10" s="81">
        <v>10</v>
      </c>
      <c r="S10" s="5">
        <f t="shared" si="4"/>
        <v>10</v>
      </c>
      <c r="T10" s="84" t="s">
        <v>172</v>
      </c>
      <c r="U10" s="81">
        <v>1</v>
      </c>
      <c r="V10" s="81">
        <v>10</v>
      </c>
      <c r="W10" s="5">
        <f t="shared" si="5"/>
        <v>10</v>
      </c>
      <c r="X10" s="84" t="s">
        <v>172</v>
      </c>
      <c r="Y10" s="5">
        <v>1</v>
      </c>
      <c r="Z10" s="81">
        <v>10</v>
      </c>
      <c r="AA10" s="5">
        <f t="shared" si="6"/>
        <v>10</v>
      </c>
      <c r="AB10" s="5">
        <v>0</v>
      </c>
      <c r="AC10" s="5">
        <v>1</v>
      </c>
      <c r="AD10" s="81">
        <v>10</v>
      </c>
      <c r="AE10" s="5">
        <f t="shared" si="7"/>
        <v>10</v>
      </c>
      <c r="AF10" s="5">
        <v>0</v>
      </c>
      <c r="AG10" s="5">
        <v>1</v>
      </c>
      <c r="AH10" s="81">
        <v>10</v>
      </c>
      <c r="AI10" s="5">
        <f t="shared" si="8"/>
        <v>10</v>
      </c>
      <c r="AJ10" s="81">
        <v>1</v>
      </c>
      <c r="AK10" s="81">
        <v>1</v>
      </c>
      <c r="AL10" s="81">
        <v>0</v>
      </c>
      <c r="AM10" s="81">
        <f>(AK10+0.5*AL10)/AJ10</f>
        <v>1</v>
      </c>
      <c r="AN10" s="81">
        <v>1</v>
      </c>
      <c r="AO10" s="81">
        <v>10</v>
      </c>
      <c r="AP10" s="5">
        <f t="shared" si="9"/>
        <v>10</v>
      </c>
      <c r="AQ10" s="75" t="s">
        <v>47</v>
      </c>
      <c r="AR10" s="5">
        <v>1</v>
      </c>
      <c r="AS10" s="5">
        <v>5</v>
      </c>
      <c r="AT10" s="5">
        <f t="shared" si="10"/>
        <v>5</v>
      </c>
      <c r="AU10" s="6"/>
      <c r="AV10" s="4">
        <v>1</v>
      </c>
      <c r="AW10" s="5">
        <v>5</v>
      </c>
      <c r="AX10" s="5">
        <f t="shared" si="11"/>
        <v>5</v>
      </c>
      <c r="AY10" s="5">
        <f t="shared" si="12"/>
        <v>100</v>
      </c>
      <c r="AZ10" s="5">
        <f t="shared" si="12"/>
        <v>87</v>
      </c>
      <c r="BA10" s="5">
        <v>10</v>
      </c>
      <c r="BB10" s="5">
        <f t="shared" si="13"/>
        <v>8.7</v>
      </c>
    </row>
    <row r="11" spans="1:54" ht="12.75">
      <c r="A11" s="2"/>
      <c r="B11" s="2"/>
      <c r="C11" s="2"/>
      <c r="D11" s="2"/>
      <c r="E11" s="2"/>
      <c r="F11" s="94"/>
      <c r="G11" s="2"/>
      <c r="H11" s="2"/>
      <c r="I11" s="2"/>
      <c r="J11" s="9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94"/>
      <c r="AE11" s="2"/>
      <c r="AF11" s="94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4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</sheetData>
  <sheetProtection/>
  <mergeCells count="28">
    <mergeCell ref="A1:A3"/>
    <mergeCell ref="B1:S1"/>
    <mergeCell ref="L2:N2"/>
    <mergeCell ref="O2:O3"/>
    <mergeCell ref="G2:G3"/>
    <mergeCell ref="AF2:AH2"/>
    <mergeCell ref="B2:F2"/>
    <mergeCell ref="T2:V2"/>
    <mergeCell ref="W2:W3"/>
    <mergeCell ref="AA2:AA3"/>
    <mergeCell ref="H2:J2"/>
    <mergeCell ref="K2:K3"/>
    <mergeCell ref="P2:R2"/>
    <mergeCell ref="S2:S3"/>
    <mergeCell ref="X2:Z2"/>
    <mergeCell ref="AB2:AD2"/>
    <mergeCell ref="AI2:AI3"/>
    <mergeCell ref="AP2:AP3"/>
    <mergeCell ref="AY2:AY3"/>
    <mergeCell ref="AZ2:AZ3"/>
    <mergeCell ref="AJ2:AO2"/>
    <mergeCell ref="AE2:AE3"/>
    <mergeCell ref="BA2:BA3"/>
    <mergeCell ref="BB2:BB3"/>
    <mergeCell ref="AU2:AW2"/>
    <mergeCell ref="AX2:AX3"/>
    <mergeCell ref="AQ2:AS2"/>
    <mergeCell ref="AT2:AT3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view="pageBreakPreview" zoomScaleNormal="75" zoomScaleSheetLayoutView="100" zoomScalePageLayoutView="0" workbookViewId="0" topLeftCell="A4">
      <pane xSplit="1" ySplit="3" topLeftCell="M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N5" sqref="N5:R5"/>
    </sheetView>
  </sheetViews>
  <sheetFormatPr defaultColWidth="9.00390625" defaultRowHeight="12.75"/>
  <cols>
    <col min="1" max="1" width="24.875" style="0" bestFit="1" customWidth="1"/>
    <col min="2" max="2" width="15.00390625" style="0" customWidth="1"/>
    <col min="3" max="3" width="14.00390625" style="0" customWidth="1"/>
    <col min="4" max="4" width="12.75390625" style="0" customWidth="1"/>
    <col min="5" max="5" width="17.875" style="0" customWidth="1"/>
    <col min="6" max="6" width="6.75390625" style="0" customWidth="1"/>
    <col min="7" max="7" width="8.75390625" style="0" customWidth="1"/>
    <col min="8" max="8" width="14.375" style="0" customWidth="1"/>
    <col min="9" max="9" width="13.875" style="0" bestFit="1" customWidth="1"/>
    <col min="10" max="10" width="12.00390625" style="0" customWidth="1"/>
    <col min="11" max="11" width="17.75390625" style="0" customWidth="1"/>
    <col min="12" max="12" width="7.75390625" style="0" customWidth="1"/>
    <col min="13" max="13" width="8.375" style="0" customWidth="1"/>
    <col min="14" max="14" width="17.25390625" style="0" bestFit="1" customWidth="1"/>
    <col min="15" max="15" width="17.625" style="0" bestFit="1" customWidth="1"/>
    <col min="16" max="16" width="12.00390625" style="0" customWidth="1"/>
    <col min="17" max="17" width="17.00390625" style="0" customWidth="1"/>
    <col min="18" max="18" width="7.75390625" style="0" customWidth="1"/>
    <col min="19" max="19" width="8.25390625" style="0" customWidth="1"/>
    <col min="20" max="20" width="13.75390625" style="0" bestFit="1" customWidth="1"/>
    <col min="21" max="21" width="10.625" style="0" customWidth="1"/>
    <col min="22" max="22" width="11.375" style="0" bestFit="1" customWidth="1"/>
    <col min="23" max="23" width="14.375" style="0" customWidth="1"/>
    <col min="24" max="24" width="8.00390625" style="0" customWidth="1"/>
    <col min="25" max="25" width="8.375" style="0" customWidth="1"/>
    <col min="26" max="26" width="8.625" style="0" customWidth="1"/>
    <col min="27" max="27" width="10.375" style="0" customWidth="1"/>
    <col min="28" max="28" width="8.375" style="0" customWidth="1"/>
    <col min="29" max="29" width="8.75390625" style="0" customWidth="1"/>
  </cols>
  <sheetData>
    <row r="4" spans="1:29" ht="12.75">
      <c r="A4" s="189" t="s">
        <v>21</v>
      </c>
      <c r="B4" s="239" t="s">
        <v>39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259"/>
      <c r="Z4" s="37"/>
      <c r="AA4" s="37"/>
      <c r="AB4" s="37"/>
      <c r="AC4" s="37"/>
    </row>
    <row r="5" spans="1:29" ht="27.75" customHeight="1">
      <c r="A5" s="189"/>
      <c r="B5" s="264" t="s">
        <v>40</v>
      </c>
      <c r="C5" s="265"/>
      <c r="D5" s="265"/>
      <c r="E5" s="265"/>
      <c r="F5" s="265"/>
      <c r="G5" s="186" t="s">
        <v>32</v>
      </c>
      <c r="H5" s="239" t="s">
        <v>134</v>
      </c>
      <c r="I5" s="197"/>
      <c r="J5" s="197"/>
      <c r="K5" s="197"/>
      <c r="L5" s="259"/>
      <c r="M5" s="178" t="s">
        <v>32</v>
      </c>
      <c r="N5" s="186" t="s">
        <v>137</v>
      </c>
      <c r="O5" s="186"/>
      <c r="P5" s="186"/>
      <c r="Q5" s="186"/>
      <c r="R5" s="186"/>
      <c r="S5" s="186" t="s">
        <v>32</v>
      </c>
      <c r="T5" s="266" t="s">
        <v>54</v>
      </c>
      <c r="U5" s="267"/>
      <c r="V5" s="267"/>
      <c r="W5" s="267"/>
      <c r="X5" s="268"/>
      <c r="Y5" s="179" t="s">
        <v>32</v>
      </c>
      <c r="Z5" s="169" t="s">
        <v>34</v>
      </c>
      <c r="AA5" s="172" t="s">
        <v>33</v>
      </c>
      <c r="AB5" s="201" t="s">
        <v>48</v>
      </c>
      <c r="AC5" s="204" t="s">
        <v>28</v>
      </c>
    </row>
    <row r="6" spans="1:29" ht="278.25" customHeight="1">
      <c r="A6" s="189"/>
      <c r="B6" s="18" t="s">
        <v>133</v>
      </c>
      <c r="C6" s="18" t="s">
        <v>141</v>
      </c>
      <c r="D6" s="18" t="s">
        <v>53</v>
      </c>
      <c r="E6" s="33" t="s">
        <v>59</v>
      </c>
      <c r="F6" s="41" t="s">
        <v>22</v>
      </c>
      <c r="G6" s="186"/>
      <c r="H6" s="31" t="s">
        <v>135</v>
      </c>
      <c r="I6" s="31" t="s">
        <v>136</v>
      </c>
      <c r="J6" s="31" t="s">
        <v>60</v>
      </c>
      <c r="K6" s="33" t="s">
        <v>59</v>
      </c>
      <c r="L6" s="43" t="s">
        <v>22</v>
      </c>
      <c r="M6" s="177"/>
      <c r="N6" s="42" t="s">
        <v>138</v>
      </c>
      <c r="O6" s="42" t="s">
        <v>139</v>
      </c>
      <c r="P6" s="18" t="s">
        <v>17</v>
      </c>
      <c r="Q6" s="22" t="s">
        <v>61</v>
      </c>
      <c r="R6" s="21" t="s">
        <v>22</v>
      </c>
      <c r="S6" s="186"/>
      <c r="T6" s="18" t="s">
        <v>83</v>
      </c>
      <c r="U6" s="18" t="s">
        <v>140</v>
      </c>
      <c r="V6" s="18" t="s">
        <v>18</v>
      </c>
      <c r="W6" s="33" t="s">
        <v>87</v>
      </c>
      <c r="X6" s="21" t="s">
        <v>22</v>
      </c>
      <c r="Y6" s="177"/>
      <c r="Z6" s="171"/>
      <c r="AA6" s="174"/>
      <c r="AB6" s="203"/>
      <c r="AC6" s="206"/>
    </row>
    <row r="7" spans="1:29" ht="12.75">
      <c r="A7" s="23">
        <v>1</v>
      </c>
      <c r="B7" s="34">
        <v>2</v>
      </c>
      <c r="C7" s="34">
        <v>3</v>
      </c>
      <c r="D7" s="23">
        <v>4</v>
      </c>
      <c r="E7" s="23">
        <v>5</v>
      </c>
      <c r="F7" s="34">
        <v>6</v>
      </c>
      <c r="G7" s="34">
        <v>7</v>
      </c>
      <c r="H7" s="23">
        <v>8</v>
      </c>
      <c r="I7" s="23">
        <v>9</v>
      </c>
      <c r="J7" s="34">
        <v>10</v>
      </c>
      <c r="K7" s="34">
        <v>11</v>
      </c>
      <c r="L7" s="23">
        <v>12</v>
      </c>
      <c r="M7" s="23">
        <v>13</v>
      </c>
      <c r="N7" s="34">
        <v>14</v>
      </c>
      <c r="O7" s="34">
        <v>15</v>
      </c>
      <c r="P7" s="23">
        <v>16</v>
      </c>
      <c r="Q7" s="23">
        <v>17</v>
      </c>
      <c r="R7" s="34">
        <v>18</v>
      </c>
      <c r="S7" s="34">
        <v>19</v>
      </c>
      <c r="T7" s="23">
        <v>20</v>
      </c>
      <c r="U7" s="23">
        <v>21</v>
      </c>
      <c r="V7" s="34">
        <v>22</v>
      </c>
      <c r="W7" s="34">
        <v>23</v>
      </c>
      <c r="X7" s="23">
        <v>24</v>
      </c>
      <c r="Y7" s="23">
        <v>25</v>
      </c>
      <c r="Z7" s="34">
        <v>26</v>
      </c>
      <c r="AA7" s="34">
        <v>27</v>
      </c>
      <c r="AB7" s="23">
        <v>28</v>
      </c>
      <c r="AC7" s="23">
        <v>29</v>
      </c>
    </row>
    <row r="8" spans="1:29" ht="12.75">
      <c r="A8" s="1" t="s">
        <v>23</v>
      </c>
      <c r="B8" s="9">
        <v>206.3</v>
      </c>
      <c r="C8" s="1">
        <v>206.3</v>
      </c>
      <c r="D8" s="6">
        <f aca="true" t="shared" si="0" ref="D8:D13">100*(B8/C8)</f>
        <v>100</v>
      </c>
      <c r="E8" s="4">
        <v>0</v>
      </c>
      <c r="F8" s="5">
        <v>25</v>
      </c>
      <c r="G8" s="5">
        <f aca="true" t="shared" si="1" ref="G8:G13">E8*F8</f>
        <v>0</v>
      </c>
      <c r="H8" s="5">
        <v>0</v>
      </c>
      <c r="I8" s="5">
        <v>0</v>
      </c>
      <c r="J8" s="6" t="e">
        <f aca="true" t="shared" si="2" ref="J8:J13">100*(H8/I8)</f>
        <v>#DIV/0!</v>
      </c>
      <c r="K8" s="4">
        <v>1</v>
      </c>
      <c r="L8" s="5">
        <v>25</v>
      </c>
      <c r="M8" s="5">
        <f aca="true" t="shared" si="3" ref="M8:M13">K8*L8</f>
        <v>25</v>
      </c>
      <c r="N8" s="5">
        <v>0</v>
      </c>
      <c r="O8" s="5">
        <v>0</v>
      </c>
      <c r="P8" s="6" t="e">
        <f aca="true" t="shared" si="4" ref="P8:P13">100*(N8/O8)</f>
        <v>#DIV/0!</v>
      </c>
      <c r="Q8" s="4">
        <v>1</v>
      </c>
      <c r="R8" s="5">
        <v>25</v>
      </c>
      <c r="S8" s="5">
        <f aca="true" t="shared" si="5" ref="S8:S13">Q8*R8</f>
        <v>25</v>
      </c>
      <c r="T8" s="5">
        <v>0</v>
      </c>
      <c r="U8" s="62">
        <v>578705.8</v>
      </c>
      <c r="V8" s="6">
        <f aca="true" t="shared" si="6" ref="V8:V13">100*(T8/U8)</f>
        <v>0</v>
      </c>
      <c r="W8" s="4">
        <v>1</v>
      </c>
      <c r="X8" s="5">
        <v>25</v>
      </c>
      <c r="Y8" s="5">
        <f aca="true" t="shared" si="7" ref="Y8:Y13">W8*X8</f>
        <v>25</v>
      </c>
      <c r="Z8" s="61">
        <f>X8+R8+L8+F8</f>
        <v>100</v>
      </c>
      <c r="AA8" s="61">
        <f>Y8+S8+M8+G8</f>
        <v>75</v>
      </c>
      <c r="AB8" s="5">
        <v>5</v>
      </c>
      <c r="AC8" s="5">
        <f aca="true" t="shared" si="8" ref="AC8:AC13">(AA8*AB8)/100</f>
        <v>3.75</v>
      </c>
    </row>
    <row r="9" spans="1:29" ht="12.75">
      <c r="A9" s="1" t="s">
        <v>65</v>
      </c>
      <c r="B9" s="9">
        <v>0</v>
      </c>
      <c r="C9" s="1">
        <v>0</v>
      </c>
      <c r="D9" s="6" t="e">
        <f t="shared" si="0"/>
        <v>#DIV/0!</v>
      </c>
      <c r="E9" s="4">
        <v>1</v>
      </c>
      <c r="F9" s="5">
        <v>25</v>
      </c>
      <c r="G9" s="5">
        <f t="shared" si="1"/>
        <v>25</v>
      </c>
      <c r="H9" s="5">
        <v>0</v>
      </c>
      <c r="I9" s="5">
        <v>0</v>
      </c>
      <c r="J9" s="6" t="e">
        <f t="shared" si="2"/>
        <v>#DIV/0!</v>
      </c>
      <c r="K9" s="4">
        <v>1</v>
      </c>
      <c r="L9" s="5">
        <v>25</v>
      </c>
      <c r="M9" s="5">
        <f t="shared" si="3"/>
        <v>25</v>
      </c>
      <c r="N9" s="5">
        <v>0</v>
      </c>
      <c r="O9" s="5">
        <v>0</v>
      </c>
      <c r="P9" s="6" t="e">
        <f t="shared" si="4"/>
        <v>#DIV/0!</v>
      </c>
      <c r="Q9" s="4">
        <v>1</v>
      </c>
      <c r="R9" s="5">
        <v>25</v>
      </c>
      <c r="S9" s="5">
        <f t="shared" si="5"/>
        <v>25</v>
      </c>
      <c r="T9" s="5">
        <v>0</v>
      </c>
      <c r="U9" s="62">
        <v>1992</v>
      </c>
      <c r="V9" s="6">
        <f t="shared" si="6"/>
        <v>0</v>
      </c>
      <c r="W9" s="4">
        <v>1</v>
      </c>
      <c r="X9" s="5">
        <v>25</v>
      </c>
      <c r="Y9" s="5">
        <f t="shared" si="7"/>
        <v>25</v>
      </c>
      <c r="Z9" s="5">
        <f>X9+R9+L9+F9</f>
        <v>100</v>
      </c>
      <c r="AA9" s="5">
        <f>Y9+S9++M9+G9</f>
        <v>100</v>
      </c>
      <c r="AB9" s="5">
        <v>5.6</v>
      </c>
      <c r="AC9" s="5">
        <f t="shared" si="8"/>
        <v>5.6</v>
      </c>
    </row>
    <row r="10" spans="1:29" ht="12.75">
      <c r="A10" s="1" t="s">
        <v>26</v>
      </c>
      <c r="B10" s="9">
        <v>0</v>
      </c>
      <c r="C10" s="1">
        <v>0</v>
      </c>
      <c r="D10" s="6" t="e">
        <f t="shared" si="0"/>
        <v>#DIV/0!</v>
      </c>
      <c r="E10" s="4">
        <v>1</v>
      </c>
      <c r="F10" s="5">
        <v>25</v>
      </c>
      <c r="G10" s="5">
        <f t="shared" si="1"/>
        <v>25</v>
      </c>
      <c r="H10" s="5">
        <v>0</v>
      </c>
      <c r="I10" s="5">
        <v>0</v>
      </c>
      <c r="J10" s="6" t="e">
        <f t="shared" si="2"/>
        <v>#DIV/0!</v>
      </c>
      <c r="K10" s="4">
        <v>1</v>
      </c>
      <c r="L10" s="5">
        <v>25</v>
      </c>
      <c r="M10" s="5">
        <f t="shared" si="3"/>
        <v>25</v>
      </c>
      <c r="N10" s="5">
        <v>0</v>
      </c>
      <c r="O10" s="5">
        <v>0</v>
      </c>
      <c r="P10" s="6" t="e">
        <f t="shared" si="4"/>
        <v>#DIV/0!</v>
      </c>
      <c r="Q10" s="4">
        <v>1</v>
      </c>
      <c r="R10" s="5">
        <v>25</v>
      </c>
      <c r="S10" s="5">
        <f t="shared" si="5"/>
        <v>25</v>
      </c>
      <c r="T10" s="5">
        <v>0</v>
      </c>
      <c r="U10" s="62">
        <v>12421.5</v>
      </c>
      <c r="V10" s="6">
        <f t="shared" si="6"/>
        <v>0</v>
      </c>
      <c r="W10" s="4">
        <v>1</v>
      </c>
      <c r="X10" s="5">
        <v>25</v>
      </c>
      <c r="Y10" s="5">
        <f t="shared" si="7"/>
        <v>25</v>
      </c>
      <c r="Z10" s="5">
        <f>X10+R10+L10+F10</f>
        <v>100</v>
      </c>
      <c r="AA10" s="5">
        <f>Y10+S10++M10+G10</f>
        <v>100</v>
      </c>
      <c r="AB10" s="5">
        <v>5.6</v>
      </c>
      <c r="AC10" s="5">
        <f t="shared" si="8"/>
        <v>5.6</v>
      </c>
    </row>
    <row r="11" spans="1:29" ht="12.75">
      <c r="A11" s="1" t="s">
        <v>27</v>
      </c>
      <c r="B11" s="9">
        <v>0</v>
      </c>
      <c r="C11" s="1">
        <v>0</v>
      </c>
      <c r="D11" s="6" t="e">
        <f t="shared" si="0"/>
        <v>#DIV/0!</v>
      </c>
      <c r="E11" s="4">
        <v>1</v>
      </c>
      <c r="F11" s="5">
        <v>25</v>
      </c>
      <c r="G11" s="5">
        <f t="shared" si="1"/>
        <v>25</v>
      </c>
      <c r="H11" s="5">
        <v>0</v>
      </c>
      <c r="I11" s="5">
        <v>0</v>
      </c>
      <c r="J11" s="6" t="e">
        <f t="shared" si="2"/>
        <v>#DIV/0!</v>
      </c>
      <c r="K11" s="4">
        <v>1</v>
      </c>
      <c r="L11" s="5">
        <v>25</v>
      </c>
      <c r="M11" s="5">
        <f t="shared" si="3"/>
        <v>25</v>
      </c>
      <c r="N11" s="5">
        <v>0</v>
      </c>
      <c r="O11" s="5">
        <v>0</v>
      </c>
      <c r="P11" s="6" t="e">
        <f t="shared" si="4"/>
        <v>#DIV/0!</v>
      </c>
      <c r="Q11" s="4">
        <v>1</v>
      </c>
      <c r="R11" s="5">
        <v>25</v>
      </c>
      <c r="S11" s="5">
        <f t="shared" si="5"/>
        <v>25</v>
      </c>
      <c r="T11" s="5">
        <v>0</v>
      </c>
      <c r="U11" s="62">
        <v>235818</v>
      </c>
      <c r="V11" s="6">
        <f t="shared" si="6"/>
        <v>0</v>
      </c>
      <c r="W11" s="4">
        <v>1</v>
      </c>
      <c r="X11" s="5">
        <v>25</v>
      </c>
      <c r="Y11" s="5">
        <f t="shared" si="7"/>
        <v>25</v>
      </c>
      <c r="Z11" s="5">
        <f>X11+R11+L11+F11</f>
        <v>100</v>
      </c>
      <c r="AA11" s="5">
        <f>Y11+S11++M11+G11</f>
        <v>100</v>
      </c>
      <c r="AB11" s="5">
        <v>5</v>
      </c>
      <c r="AC11" s="5">
        <f t="shared" si="8"/>
        <v>5</v>
      </c>
    </row>
    <row r="12" spans="1:29" ht="12.75">
      <c r="A12" s="1" t="s">
        <v>24</v>
      </c>
      <c r="B12" s="9">
        <v>0</v>
      </c>
      <c r="C12" s="1">
        <v>0</v>
      </c>
      <c r="D12" s="6" t="e">
        <f t="shared" si="0"/>
        <v>#DIV/0!</v>
      </c>
      <c r="E12" s="4">
        <v>1</v>
      </c>
      <c r="F12" s="5">
        <v>25</v>
      </c>
      <c r="G12" s="5">
        <f t="shared" si="1"/>
        <v>25</v>
      </c>
      <c r="H12" s="5">
        <v>0</v>
      </c>
      <c r="I12" s="5">
        <v>0</v>
      </c>
      <c r="J12" s="6" t="e">
        <f t="shared" si="2"/>
        <v>#DIV/0!</v>
      </c>
      <c r="K12" s="4">
        <v>1</v>
      </c>
      <c r="L12" s="5">
        <v>25</v>
      </c>
      <c r="M12" s="5">
        <f t="shared" si="3"/>
        <v>25</v>
      </c>
      <c r="N12" s="5">
        <v>0</v>
      </c>
      <c r="O12" s="5">
        <v>0</v>
      </c>
      <c r="P12" s="6" t="e">
        <f t="shared" si="4"/>
        <v>#DIV/0!</v>
      </c>
      <c r="Q12" s="4">
        <v>1</v>
      </c>
      <c r="R12" s="5">
        <v>25</v>
      </c>
      <c r="S12" s="5">
        <f t="shared" si="5"/>
        <v>25</v>
      </c>
      <c r="T12" s="5">
        <v>0</v>
      </c>
      <c r="U12" s="62">
        <v>693261.4</v>
      </c>
      <c r="V12" s="6">
        <f t="shared" si="6"/>
        <v>0</v>
      </c>
      <c r="W12" s="4">
        <v>1</v>
      </c>
      <c r="X12" s="5">
        <v>25</v>
      </c>
      <c r="Y12" s="5">
        <f t="shared" si="7"/>
        <v>25</v>
      </c>
      <c r="Z12" s="5">
        <f>X12+R12+L12+F12</f>
        <v>100</v>
      </c>
      <c r="AA12" s="5">
        <f>Y12+S12++M12+G12</f>
        <v>100</v>
      </c>
      <c r="AB12" s="5">
        <v>5</v>
      </c>
      <c r="AC12" s="5">
        <f t="shared" si="8"/>
        <v>5</v>
      </c>
    </row>
    <row r="13" spans="1:29" ht="12.75">
      <c r="A13" s="1" t="s">
        <v>25</v>
      </c>
      <c r="B13" s="9">
        <v>0</v>
      </c>
      <c r="C13" s="1">
        <v>0</v>
      </c>
      <c r="D13" s="6" t="e">
        <f t="shared" si="0"/>
        <v>#DIV/0!</v>
      </c>
      <c r="E13" s="4">
        <v>1</v>
      </c>
      <c r="F13" s="5">
        <v>25</v>
      </c>
      <c r="G13" s="5">
        <f t="shared" si="1"/>
        <v>25</v>
      </c>
      <c r="H13" s="5">
        <v>0</v>
      </c>
      <c r="I13" s="5">
        <v>0</v>
      </c>
      <c r="J13" s="6" t="e">
        <f t="shared" si="2"/>
        <v>#DIV/0!</v>
      </c>
      <c r="K13" s="4">
        <v>1</v>
      </c>
      <c r="L13" s="5">
        <v>25</v>
      </c>
      <c r="M13" s="5">
        <f t="shared" si="3"/>
        <v>25</v>
      </c>
      <c r="N13" s="5">
        <v>0</v>
      </c>
      <c r="O13" s="5">
        <v>0</v>
      </c>
      <c r="P13" s="6" t="e">
        <f t="shared" si="4"/>
        <v>#DIV/0!</v>
      </c>
      <c r="Q13" s="4">
        <v>1</v>
      </c>
      <c r="R13" s="5">
        <v>25</v>
      </c>
      <c r="S13" s="5">
        <f t="shared" si="5"/>
        <v>25</v>
      </c>
      <c r="T13" s="5">
        <v>0</v>
      </c>
      <c r="U13" s="62">
        <v>362911.5</v>
      </c>
      <c r="V13" s="6">
        <f t="shared" si="6"/>
        <v>0</v>
      </c>
      <c r="W13" s="4">
        <v>1</v>
      </c>
      <c r="X13" s="5">
        <v>25</v>
      </c>
      <c r="Y13" s="5">
        <f t="shared" si="7"/>
        <v>25</v>
      </c>
      <c r="Z13" s="5">
        <f>X13+R13+L13+F13</f>
        <v>100</v>
      </c>
      <c r="AA13" s="5">
        <f>Y13+S13++M13+G13</f>
        <v>100</v>
      </c>
      <c r="AB13" s="5">
        <v>5</v>
      </c>
      <c r="AC13" s="5">
        <f t="shared" si="8"/>
        <v>5</v>
      </c>
    </row>
    <row r="14" spans="1:29" ht="12.7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4">
    <mergeCell ref="A4:A6"/>
    <mergeCell ref="B4:Y4"/>
    <mergeCell ref="T5:X5"/>
    <mergeCell ref="N5:R5"/>
    <mergeCell ref="S5:S6"/>
    <mergeCell ref="H5:L5"/>
    <mergeCell ref="M5:M6"/>
    <mergeCell ref="B5:F5"/>
    <mergeCell ref="G5:G6"/>
    <mergeCell ref="AC5:AC6"/>
    <mergeCell ref="Y5:Y6"/>
    <mergeCell ref="Z5:Z6"/>
    <mergeCell ref="AA5:AA6"/>
    <mergeCell ref="AB5:AB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3"/>
  <legacyDrawing r:id="rId2"/>
  <oleObjects>
    <oleObject progId="Equation.3" shapeId="19611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zoomScale="93" zoomScaleNormal="75" zoomScaleSheetLayoutView="93" zoomScalePageLayoutView="0" workbookViewId="0" topLeftCell="A4">
      <pane xSplit="1" ySplit="3" topLeftCell="E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R16" sqref="R16"/>
    </sheetView>
  </sheetViews>
  <sheetFormatPr defaultColWidth="9.00390625" defaultRowHeight="12.75"/>
  <cols>
    <col min="1" max="1" width="24.875" style="0" bestFit="1" customWidth="1"/>
    <col min="2" max="2" width="12.75390625" style="0" customWidth="1"/>
    <col min="3" max="3" width="19.00390625" style="0" customWidth="1"/>
    <col min="4" max="4" width="22.375" style="0" customWidth="1"/>
    <col min="5" max="5" width="10.625" style="0" customWidth="1"/>
    <col min="6" max="6" width="16.875" style="0" customWidth="1"/>
    <col min="7" max="7" width="17.00390625" style="0" customWidth="1"/>
    <col min="8" max="8" width="7.875" style="0" customWidth="1"/>
    <col min="9" max="9" width="6.375" style="0" customWidth="1"/>
    <col min="10" max="10" width="13.75390625" style="0" customWidth="1"/>
    <col min="11" max="11" width="12.75390625" style="0" customWidth="1"/>
    <col min="12" max="12" width="10.625" style="0" customWidth="1"/>
    <col min="13" max="13" width="9.25390625" style="0" customWidth="1"/>
    <col min="14" max="14" width="7.375" style="0" customWidth="1"/>
    <col min="15" max="15" width="8.625" style="0" customWidth="1"/>
    <col min="16" max="16" width="10.125" style="0" customWidth="1"/>
    <col min="17" max="17" width="9.875" style="0" customWidth="1"/>
    <col min="18" max="18" width="8.25390625" style="0" customWidth="1"/>
    <col min="19" max="19" width="9.00390625" style="0" customWidth="1"/>
    <col min="20" max="20" width="7.75390625" style="0" customWidth="1"/>
    <col min="21" max="21" width="8.125" style="0" customWidth="1"/>
    <col min="22" max="22" width="8.875" style="0" customWidth="1"/>
    <col min="23" max="23" width="8.00390625" style="0" customWidth="1"/>
    <col min="24" max="24" width="6.75390625" style="0" customWidth="1"/>
    <col min="25" max="25" width="7.875" style="0" customWidth="1"/>
  </cols>
  <sheetData>
    <row r="4" spans="1:25" ht="12.75">
      <c r="A4" s="167" t="s">
        <v>21</v>
      </c>
      <c r="B4" s="269" t="s">
        <v>121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</row>
    <row r="5" spans="1:25" ht="45.75" customHeight="1">
      <c r="A5" s="198"/>
      <c r="B5" s="239" t="s">
        <v>122</v>
      </c>
      <c r="C5" s="197"/>
      <c r="D5" s="197"/>
      <c r="E5" s="197"/>
      <c r="F5" s="197"/>
      <c r="G5" s="197"/>
      <c r="H5" s="197"/>
      <c r="I5" s="186" t="s">
        <v>32</v>
      </c>
      <c r="J5" s="186" t="s">
        <v>127</v>
      </c>
      <c r="K5" s="186"/>
      <c r="L5" s="186"/>
      <c r="M5" s="186"/>
      <c r="N5" s="186"/>
      <c r="O5" s="178" t="s">
        <v>32</v>
      </c>
      <c r="P5" s="264" t="s">
        <v>129</v>
      </c>
      <c r="Q5" s="265"/>
      <c r="R5" s="265"/>
      <c r="S5" s="265"/>
      <c r="T5" s="272"/>
      <c r="U5" s="178" t="s">
        <v>32</v>
      </c>
      <c r="V5" s="169" t="s">
        <v>34</v>
      </c>
      <c r="W5" s="172" t="s">
        <v>33</v>
      </c>
      <c r="X5" s="201" t="s">
        <v>48</v>
      </c>
      <c r="Y5" s="204" t="s">
        <v>28</v>
      </c>
    </row>
    <row r="6" spans="1:25" ht="292.5">
      <c r="A6" s="168"/>
      <c r="B6" s="18" t="s">
        <v>123</v>
      </c>
      <c r="C6" s="18" t="s">
        <v>124</v>
      </c>
      <c r="D6" s="18" t="s">
        <v>125</v>
      </c>
      <c r="E6" s="18" t="s">
        <v>126</v>
      </c>
      <c r="F6" s="39" t="s">
        <v>55</v>
      </c>
      <c r="G6" s="38" t="s">
        <v>5</v>
      </c>
      <c r="H6" s="41" t="s">
        <v>22</v>
      </c>
      <c r="I6" s="186"/>
      <c r="J6" s="18" t="s">
        <v>128</v>
      </c>
      <c r="K6" s="18" t="s">
        <v>132</v>
      </c>
      <c r="L6" s="40" t="s">
        <v>6</v>
      </c>
      <c r="M6" s="22" t="s">
        <v>7</v>
      </c>
      <c r="N6" s="21" t="s">
        <v>22</v>
      </c>
      <c r="O6" s="177"/>
      <c r="P6" s="18" t="s">
        <v>130</v>
      </c>
      <c r="Q6" s="18" t="s">
        <v>131</v>
      </c>
      <c r="R6" s="40" t="s">
        <v>8</v>
      </c>
      <c r="S6" s="22" t="s">
        <v>7</v>
      </c>
      <c r="T6" s="21" t="s">
        <v>22</v>
      </c>
      <c r="U6" s="177"/>
      <c r="V6" s="171"/>
      <c r="W6" s="174"/>
      <c r="X6" s="203"/>
      <c r="Y6" s="206"/>
    </row>
    <row r="7" spans="1:25" ht="12.75">
      <c r="A7" s="23">
        <v>1</v>
      </c>
      <c r="B7" s="34">
        <v>2</v>
      </c>
      <c r="C7" s="34">
        <v>3</v>
      </c>
      <c r="D7" s="23">
        <v>4</v>
      </c>
      <c r="E7" s="23">
        <v>5</v>
      </c>
      <c r="F7" s="34">
        <v>6</v>
      </c>
      <c r="G7" s="34">
        <v>7</v>
      </c>
      <c r="H7" s="23">
        <v>8</v>
      </c>
      <c r="I7" s="23">
        <v>9</v>
      </c>
      <c r="J7" s="34">
        <v>10</v>
      </c>
      <c r="K7" s="34">
        <v>11</v>
      </c>
      <c r="L7" s="23">
        <v>12</v>
      </c>
      <c r="M7" s="23">
        <v>13</v>
      </c>
      <c r="N7" s="34">
        <v>14</v>
      </c>
      <c r="O7" s="34">
        <v>15</v>
      </c>
      <c r="P7" s="23">
        <v>16</v>
      </c>
      <c r="Q7" s="23">
        <v>17</v>
      </c>
      <c r="R7" s="34">
        <v>18</v>
      </c>
      <c r="S7" s="34">
        <v>19</v>
      </c>
      <c r="T7" s="23">
        <v>20</v>
      </c>
      <c r="U7" s="23">
        <v>21</v>
      </c>
      <c r="V7" s="34">
        <v>22</v>
      </c>
      <c r="W7" s="34">
        <v>23</v>
      </c>
      <c r="X7" s="23">
        <v>24</v>
      </c>
      <c r="Y7" s="23">
        <v>25</v>
      </c>
    </row>
    <row r="8" spans="1:25" ht="12.75">
      <c r="A8" s="1" t="s">
        <v>23</v>
      </c>
      <c r="B8" s="9">
        <v>0</v>
      </c>
      <c r="C8" s="63">
        <v>11</v>
      </c>
      <c r="D8" s="9">
        <v>0</v>
      </c>
      <c r="E8" s="9">
        <v>11</v>
      </c>
      <c r="F8" s="10">
        <f aca="true" t="shared" si="0" ref="F8:F13">100*((1.5*B8+C8+D8)/E8)</f>
        <v>100</v>
      </c>
      <c r="G8" s="4">
        <v>1</v>
      </c>
      <c r="H8" s="5">
        <v>40</v>
      </c>
      <c r="I8" s="5">
        <f aca="true" t="shared" si="1" ref="I8:I13">G8*H8</f>
        <v>40</v>
      </c>
      <c r="J8" s="5">
        <v>2</v>
      </c>
      <c r="K8" s="5">
        <v>11</v>
      </c>
      <c r="L8" s="6">
        <f aca="true" t="shared" si="2" ref="L8:L13">100*J8/K8</f>
        <v>18.181818181818183</v>
      </c>
      <c r="M8" s="4">
        <v>0.5556</v>
      </c>
      <c r="N8" s="5">
        <v>30</v>
      </c>
      <c r="O8" s="5">
        <f aca="true" t="shared" si="3" ref="O8:O13">M8*N8</f>
        <v>16.668</v>
      </c>
      <c r="P8" s="5">
        <v>11</v>
      </c>
      <c r="Q8" s="16">
        <v>11</v>
      </c>
      <c r="R8" s="6">
        <f aca="true" t="shared" si="4" ref="R8:R13">100*P8/Q8</f>
        <v>100</v>
      </c>
      <c r="S8" s="4">
        <f aca="true" t="shared" si="5" ref="S8:S13">R8/100</f>
        <v>1</v>
      </c>
      <c r="T8" s="5">
        <v>30</v>
      </c>
      <c r="U8" s="5">
        <f aca="true" t="shared" si="6" ref="U8:U13">S8*T8</f>
        <v>30</v>
      </c>
      <c r="V8" s="5">
        <f aca="true" t="shared" si="7" ref="V8:W13">T8+N8+H8</f>
        <v>100</v>
      </c>
      <c r="W8" s="5">
        <f t="shared" si="7"/>
        <v>86.668</v>
      </c>
      <c r="X8" s="5">
        <v>5</v>
      </c>
      <c r="Y8" s="5">
        <f aca="true" t="shared" si="8" ref="Y8:Y13">(W8*X8)/100</f>
        <v>4.3334</v>
      </c>
    </row>
    <row r="9" spans="1:25" ht="12.75">
      <c r="A9" s="1" t="s">
        <v>65</v>
      </c>
      <c r="B9" s="9">
        <v>0</v>
      </c>
      <c r="C9" s="63">
        <v>2</v>
      </c>
      <c r="D9" s="9">
        <v>0</v>
      </c>
      <c r="E9" s="9">
        <v>2</v>
      </c>
      <c r="F9" s="10">
        <f t="shared" si="0"/>
        <v>100</v>
      </c>
      <c r="G9" s="4">
        <v>1</v>
      </c>
      <c r="H9" s="5">
        <v>40</v>
      </c>
      <c r="I9" s="5">
        <f t="shared" si="1"/>
        <v>40</v>
      </c>
      <c r="J9" s="5">
        <v>1</v>
      </c>
      <c r="K9" s="5">
        <v>2</v>
      </c>
      <c r="L9" s="6">
        <f t="shared" si="2"/>
        <v>50</v>
      </c>
      <c r="M9" s="4">
        <f>L9/100</f>
        <v>0.5</v>
      </c>
      <c r="N9" s="5">
        <v>30</v>
      </c>
      <c r="O9" s="5">
        <f t="shared" si="3"/>
        <v>15</v>
      </c>
      <c r="P9" s="5">
        <v>2</v>
      </c>
      <c r="Q9" s="5">
        <v>2</v>
      </c>
      <c r="R9" s="6">
        <f t="shared" si="4"/>
        <v>100</v>
      </c>
      <c r="S9" s="4">
        <f t="shared" si="5"/>
        <v>1</v>
      </c>
      <c r="T9" s="5">
        <v>30</v>
      </c>
      <c r="U9" s="5">
        <f t="shared" si="6"/>
        <v>30</v>
      </c>
      <c r="V9" s="5">
        <f t="shared" si="7"/>
        <v>100</v>
      </c>
      <c r="W9" s="5">
        <f t="shared" si="7"/>
        <v>85</v>
      </c>
      <c r="X9" s="5">
        <v>5.6</v>
      </c>
      <c r="Y9" s="5">
        <f t="shared" si="8"/>
        <v>4.76</v>
      </c>
    </row>
    <row r="10" spans="1:25" ht="12.75">
      <c r="A10" s="1" t="s">
        <v>26</v>
      </c>
      <c r="B10" s="9">
        <v>0</v>
      </c>
      <c r="C10" s="9">
        <v>9</v>
      </c>
      <c r="D10" s="9">
        <v>1</v>
      </c>
      <c r="E10" s="9">
        <v>10</v>
      </c>
      <c r="F10" s="10">
        <f t="shared" si="0"/>
        <v>100</v>
      </c>
      <c r="G10" s="4">
        <v>1</v>
      </c>
      <c r="H10" s="5">
        <v>40</v>
      </c>
      <c r="I10" s="5">
        <f t="shared" si="1"/>
        <v>40</v>
      </c>
      <c r="J10" s="5">
        <v>6</v>
      </c>
      <c r="K10" s="5">
        <v>10</v>
      </c>
      <c r="L10" s="6">
        <f t="shared" si="2"/>
        <v>60</v>
      </c>
      <c r="M10" s="4">
        <f>L10/100</f>
        <v>0.6</v>
      </c>
      <c r="N10" s="5">
        <v>30</v>
      </c>
      <c r="O10" s="5">
        <f t="shared" si="3"/>
        <v>18</v>
      </c>
      <c r="P10" s="81">
        <v>10</v>
      </c>
      <c r="Q10" s="81">
        <v>11</v>
      </c>
      <c r="R10" s="6">
        <f t="shared" si="4"/>
        <v>90.9090909090909</v>
      </c>
      <c r="S10" s="74">
        <f t="shared" si="5"/>
        <v>0.9090909090909091</v>
      </c>
      <c r="T10" s="5">
        <v>30</v>
      </c>
      <c r="U10" s="5">
        <f t="shared" si="6"/>
        <v>27.272727272727273</v>
      </c>
      <c r="V10" s="5">
        <f t="shared" si="7"/>
        <v>100</v>
      </c>
      <c r="W10" s="5">
        <f t="shared" si="7"/>
        <v>85.27272727272728</v>
      </c>
      <c r="X10" s="5">
        <v>5.6</v>
      </c>
      <c r="Y10" s="5">
        <f t="shared" si="8"/>
        <v>4.775272727272728</v>
      </c>
    </row>
    <row r="11" spans="1:25" ht="12.75">
      <c r="A11" s="1" t="s">
        <v>27</v>
      </c>
      <c r="B11" s="45">
        <v>0</v>
      </c>
      <c r="C11" s="45">
        <v>3</v>
      </c>
      <c r="D11" s="45">
        <v>0</v>
      </c>
      <c r="E11" s="45">
        <v>3</v>
      </c>
      <c r="F11" s="46">
        <f t="shared" si="0"/>
        <v>100</v>
      </c>
      <c r="G11" s="15">
        <v>1</v>
      </c>
      <c r="H11" s="8">
        <v>40</v>
      </c>
      <c r="I11" s="8">
        <f t="shared" si="1"/>
        <v>40</v>
      </c>
      <c r="J11" s="8">
        <v>1</v>
      </c>
      <c r="K11" s="8">
        <v>3</v>
      </c>
      <c r="L11" s="6">
        <f t="shared" si="2"/>
        <v>33.333333333333336</v>
      </c>
      <c r="M11" s="4">
        <f>L11/100</f>
        <v>0.33333333333333337</v>
      </c>
      <c r="N11" s="8">
        <v>30</v>
      </c>
      <c r="O11" s="8">
        <f t="shared" si="3"/>
        <v>10.000000000000002</v>
      </c>
      <c r="P11" s="8">
        <v>3</v>
      </c>
      <c r="Q11" s="8">
        <v>3</v>
      </c>
      <c r="R11" s="6">
        <f t="shared" si="4"/>
        <v>100</v>
      </c>
      <c r="S11" s="4">
        <f t="shared" si="5"/>
        <v>1</v>
      </c>
      <c r="T11" s="8">
        <v>30</v>
      </c>
      <c r="U11" s="8">
        <f t="shared" si="6"/>
        <v>30</v>
      </c>
      <c r="V11" s="8">
        <f t="shared" si="7"/>
        <v>100</v>
      </c>
      <c r="W11" s="8">
        <f t="shared" si="7"/>
        <v>80</v>
      </c>
      <c r="X11" s="8">
        <v>5</v>
      </c>
      <c r="Y11" s="8">
        <f t="shared" si="8"/>
        <v>4</v>
      </c>
    </row>
    <row r="12" spans="1:25" ht="12.75">
      <c r="A12" s="1" t="s">
        <v>24</v>
      </c>
      <c r="B12" s="9">
        <v>0</v>
      </c>
      <c r="C12" s="9">
        <v>7</v>
      </c>
      <c r="D12" s="9">
        <v>3</v>
      </c>
      <c r="E12" s="9">
        <v>10</v>
      </c>
      <c r="F12" s="10">
        <f t="shared" si="0"/>
        <v>100</v>
      </c>
      <c r="G12" s="4">
        <v>1</v>
      </c>
      <c r="H12" s="5">
        <v>40</v>
      </c>
      <c r="I12" s="5">
        <f t="shared" si="1"/>
        <v>40</v>
      </c>
      <c r="J12" s="5">
        <v>2</v>
      </c>
      <c r="K12" s="5">
        <v>10</v>
      </c>
      <c r="L12" s="6">
        <f t="shared" si="2"/>
        <v>20</v>
      </c>
      <c r="M12" s="4">
        <f>L12/100</f>
        <v>0.2</v>
      </c>
      <c r="N12" s="5">
        <v>30</v>
      </c>
      <c r="O12" s="5">
        <f t="shared" si="3"/>
        <v>6</v>
      </c>
      <c r="P12" s="75">
        <v>10</v>
      </c>
      <c r="Q12" s="5">
        <v>10</v>
      </c>
      <c r="R12" s="6">
        <f t="shared" si="4"/>
        <v>100</v>
      </c>
      <c r="S12" s="4">
        <f t="shared" si="5"/>
        <v>1</v>
      </c>
      <c r="T12" s="5">
        <v>30</v>
      </c>
      <c r="U12" s="5">
        <f t="shared" si="6"/>
        <v>30</v>
      </c>
      <c r="V12" s="5">
        <f t="shared" si="7"/>
        <v>100</v>
      </c>
      <c r="W12" s="5">
        <f t="shared" si="7"/>
        <v>76</v>
      </c>
      <c r="X12" s="8">
        <v>5</v>
      </c>
      <c r="Y12" s="5">
        <f t="shared" si="8"/>
        <v>3.8</v>
      </c>
    </row>
    <row r="13" spans="1:25" ht="12.75">
      <c r="A13" s="1" t="s">
        <v>25</v>
      </c>
      <c r="B13" s="9">
        <v>0</v>
      </c>
      <c r="C13" s="9">
        <v>4</v>
      </c>
      <c r="D13" s="9">
        <v>0</v>
      </c>
      <c r="E13" s="9">
        <v>4</v>
      </c>
      <c r="F13" s="10">
        <f t="shared" si="0"/>
        <v>100</v>
      </c>
      <c r="G13" s="4">
        <v>1</v>
      </c>
      <c r="H13" s="5">
        <v>40</v>
      </c>
      <c r="I13" s="5">
        <f t="shared" si="1"/>
        <v>40</v>
      </c>
      <c r="J13" s="5">
        <v>3</v>
      </c>
      <c r="K13" s="5">
        <v>4</v>
      </c>
      <c r="L13" s="6">
        <f t="shared" si="2"/>
        <v>75</v>
      </c>
      <c r="M13" s="4">
        <f>L13/100</f>
        <v>0.75</v>
      </c>
      <c r="N13" s="5">
        <v>30</v>
      </c>
      <c r="O13" s="5">
        <f t="shared" si="3"/>
        <v>22.5</v>
      </c>
      <c r="P13" s="5">
        <v>4</v>
      </c>
      <c r="Q13" s="16">
        <v>4</v>
      </c>
      <c r="R13" s="6">
        <f t="shared" si="4"/>
        <v>100</v>
      </c>
      <c r="S13" s="4">
        <f t="shared" si="5"/>
        <v>1</v>
      </c>
      <c r="T13" s="5">
        <v>30</v>
      </c>
      <c r="U13" s="5">
        <f t="shared" si="6"/>
        <v>30</v>
      </c>
      <c r="V13" s="5">
        <f t="shared" si="7"/>
        <v>100</v>
      </c>
      <c r="W13" s="5">
        <f t="shared" si="7"/>
        <v>92.5</v>
      </c>
      <c r="X13" s="8">
        <v>5</v>
      </c>
      <c r="Y13" s="5">
        <f t="shared" si="8"/>
        <v>4.625</v>
      </c>
    </row>
    <row r="14" spans="1:25" ht="12.7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A4:A6"/>
    <mergeCell ref="U5:U6"/>
    <mergeCell ref="B4:Y4"/>
    <mergeCell ref="P5:T5"/>
    <mergeCell ref="V5:V6"/>
    <mergeCell ref="W5:W6"/>
    <mergeCell ref="X5:X6"/>
    <mergeCell ref="Y5:Y6"/>
    <mergeCell ref="B5:H5"/>
    <mergeCell ref="I5:I6"/>
    <mergeCell ref="J5:N5"/>
    <mergeCell ref="O5:O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966924" r:id="rId1"/>
    <oleObject progId="Equation.3" shapeId="1966925" r:id="rId2"/>
    <oleObject progId="Equation.3" shapeId="206872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M20"/>
  <sheetViews>
    <sheetView view="pageBreakPreview" zoomScaleNormal="75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25.125" style="0" customWidth="1"/>
    <col min="2" max="2" width="14.00390625" style="0" customWidth="1"/>
    <col min="3" max="3" width="16.375" style="0" customWidth="1"/>
    <col min="4" max="5" width="7.625" style="0" customWidth="1"/>
    <col min="6" max="6" width="21.00390625" style="0" customWidth="1"/>
    <col min="7" max="7" width="17.875" style="0" customWidth="1"/>
    <col min="8" max="8" width="7.625" style="0" customWidth="1"/>
    <col min="9" max="9" width="8.00390625" style="0" customWidth="1"/>
    <col min="10" max="10" width="8.25390625" style="0" customWidth="1"/>
    <col min="11" max="11" width="8.375" style="0" customWidth="1"/>
    <col min="12" max="12" width="6.25390625" style="0" customWidth="1"/>
    <col min="13" max="13" width="7.875" style="0" customWidth="1"/>
  </cols>
  <sheetData>
    <row r="4" spans="1:13" ht="20.25" customHeight="1">
      <c r="A4" s="189" t="s">
        <v>21</v>
      </c>
      <c r="B4" s="239" t="s">
        <v>41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259"/>
    </row>
    <row r="5" spans="1:13" ht="20.25" customHeight="1">
      <c r="A5" s="189"/>
      <c r="B5" s="275" t="s">
        <v>117</v>
      </c>
      <c r="C5" s="275"/>
      <c r="D5" s="276"/>
      <c r="E5" s="273" t="s">
        <v>32</v>
      </c>
      <c r="F5" s="186" t="s">
        <v>118</v>
      </c>
      <c r="G5" s="186"/>
      <c r="H5" s="186"/>
      <c r="I5" s="273" t="s">
        <v>32</v>
      </c>
      <c r="J5" s="169" t="s">
        <v>34</v>
      </c>
      <c r="K5" s="172" t="s">
        <v>33</v>
      </c>
      <c r="L5" s="201" t="s">
        <v>10</v>
      </c>
      <c r="M5" s="204" t="s">
        <v>28</v>
      </c>
    </row>
    <row r="6" spans="1:13" ht="241.5" customHeight="1">
      <c r="A6" s="189"/>
      <c r="B6" s="130" t="s">
        <v>254</v>
      </c>
      <c r="C6" s="22" t="s">
        <v>119</v>
      </c>
      <c r="D6" s="21" t="s">
        <v>22</v>
      </c>
      <c r="E6" s="274"/>
      <c r="F6" s="129" t="s">
        <v>255</v>
      </c>
      <c r="G6" s="97" t="s">
        <v>120</v>
      </c>
      <c r="H6" s="21" t="s">
        <v>22</v>
      </c>
      <c r="I6" s="274"/>
      <c r="J6" s="171"/>
      <c r="K6" s="174"/>
      <c r="L6" s="203"/>
      <c r="M6" s="206"/>
    </row>
    <row r="7" spans="1:13" ht="12.75">
      <c r="A7" s="23">
        <v>1</v>
      </c>
      <c r="B7" s="128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23">
        <v>9</v>
      </c>
      <c r="J7" s="34">
        <v>10</v>
      </c>
      <c r="K7" s="34">
        <v>11</v>
      </c>
      <c r="L7" s="23">
        <v>12</v>
      </c>
      <c r="M7" s="34">
        <v>13</v>
      </c>
    </row>
    <row r="8" spans="1:13" ht="15.75">
      <c r="A8" s="1" t="s">
        <v>23</v>
      </c>
      <c r="B8" s="144">
        <v>0</v>
      </c>
      <c r="C8" s="95">
        <v>1</v>
      </c>
      <c r="D8" s="5">
        <v>50</v>
      </c>
      <c r="E8" s="5">
        <f aca="true" t="shared" si="0" ref="E8:E13">C8*D8</f>
        <v>50</v>
      </c>
      <c r="F8" s="5" t="s">
        <v>258</v>
      </c>
      <c r="G8" s="5">
        <v>1</v>
      </c>
      <c r="H8" s="5">
        <v>50</v>
      </c>
      <c r="I8" s="5">
        <f aca="true" t="shared" si="1" ref="I8:I13">H8*G8</f>
        <v>50</v>
      </c>
      <c r="J8" s="5">
        <f aca="true" t="shared" si="2" ref="J8:J13">D8+I8</f>
        <v>100</v>
      </c>
      <c r="K8" s="5">
        <f aca="true" t="shared" si="3" ref="K8:K13">E8+I8</f>
        <v>100</v>
      </c>
      <c r="L8" s="5">
        <v>10</v>
      </c>
      <c r="M8" s="5">
        <f aca="true" t="shared" si="4" ref="M8:M13">(K8*L8)/100</f>
        <v>10</v>
      </c>
    </row>
    <row r="9" spans="1:13" ht="15.75">
      <c r="A9" s="1" t="s">
        <v>65</v>
      </c>
      <c r="B9" s="144">
        <v>0</v>
      </c>
      <c r="C9" s="95">
        <v>1</v>
      </c>
      <c r="D9" s="5">
        <v>50</v>
      </c>
      <c r="E9" s="5">
        <f t="shared" si="0"/>
        <v>50</v>
      </c>
      <c r="F9" s="5" t="s">
        <v>258</v>
      </c>
      <c r="G9" s="5">
        <v>1</v>
      </c>
      <c r="H9" s="5">
        <v>50</v>
      </c>
      <c r="I9" s="5">
        <f t="shared" si="1"/>
        <v>50</v>
      </c>
      <c r="J9" s="5">
        <f t="shared" si="2"/>
        <v>100</v>
      </c>
      <c r="K9" s="5">
        <f t="shared" si="3"/>
        <v>100</v>
      </c>
      <c r="L9" s="5">
        <v>11.1</v>
      </c>
      <c r="M9" s="5">
        <f t="shared" si="4"/>
        <v>11.1</v>
      </c>
    </row>
    <row r="10" spans="1:13" ht="15.75">
      <c r="A10" s="1" t="s">
        <v>26</v>
      </c>
      <c r="B10" s="144">
        <v>0</v>
      </c>
      <c r="C10" s="95">
        <v>1</v>
      </c>
      <c r="D10" s="5">
        <v>50</v>
      </c>
      <c r="E10" s="5">
        <f t="shared" si="0"/>
        <v>50</v>
      </c>
      <c r="F10" s="5" t="s">
        <v>258</v>
      </c>
      <c r="G10" s="5">
        <v>1</v>
      </c>
      <c r="H10" s="5">
        <v>50</v>
      </c>
      <c r="I10" s="5">
        <f t="shared" si="1"/>
        <v>50</v>
      </c>
      <c r="J10" s="5">
        <f t="shared" si="2"/>
        <v>100</v>
      </c>
      <c r="K10" s="5">
        <f t="shared" si="3"/>
        <v>100</v>
      </c>
      <c r="L10" s="5">
        <v>11.1</v>
      </c>
      <c r="M10" s="5">
        <f t="shared" si="4"/>
        <v>11.1</v>
      </c>
    </row>
    <row r="11" spans="1:13" ht="15.75">
      <c r="A11" s="1" t="s">
        <v>27</v>
      </c>
      <c r="B11" s="144">
        <v>1</v>
      </c>
      <c r="C11" s="95">
        <v>1</v>
      </c>
      <c r="D11" s="5">
        <v>50</v>
      </c>
      <c r="E11" s="5">
        <f t="shared" si="0"/>
        <v>50</v>
      </c>
      <c r="F11" s="5" t="s">
        <v>258</v>
      </c>
      <c r="G11" s="5">
        <v>1</v>
      </c>
      <c r="H11" s="5">
        <v>50</v>
      </c>
      <c r="I11" s="5">
        <f t="shared" si="1"/>
        <v>50</v>
      </c>
      <c r="J11" s="5">
        <f t="shared" si="2"/>
        <v>100</v>
      </c>
      <c r="K11" s="5">
        <f t="shared" si="3"/>
        <v>100</v>
      </c>
      <c r="L11" s="5">
        <v>10</v>
      </c>
      <c r="M11" s="5">
        <f t="shared" si="4"/>
        <v>10</v>
      </c>
    </row>
    <row r="12" spans="1:13" ht="15.75">
      <c r="A12" s="1" t="s">
        <v>24</v>
      </c>
      <c r="B12" s="144">
        <v>0</v>
      </c>
      <c r="C12" s="95">
        <v>1</v>
      </c>
      <c r="D12" s="5">
        <v>50</v>
      </c>
      <c r="E12" s="5">
        <f t="shared" si="0"/>
        <v>50</v>
      </c>
      <c r="F12" s="5" t="s">
        <v>258</v>
      </c>
      <c r="G12" s="5">
        <v>1</v>
      </c>
      <c r="H12" s="5">
        <v>50</v>
      </c>
      <c r="I12" s="5">
        <f t="shared" si="1"/>
        <v>50</v>
      </c>
      <c r="J12" s="5">
        <f t="shared" si="2"/>
        <v>100</v>
      </c>
      <c r="K12" s="5">
        <f t="shared" si="3"/>
        <v>100</v>
      </c>
      <c r="L12" s="5">
        <v>10</v>
      </c>
      <c r="M12" s="5">
        <f t="shared" si="4"/>
        <v>10</v>
      </c>
    </row>
    <row r="13" spans="1:13" ht="15.75">
      <c r="A13" s="1" t="s">
        <v>25</v>
      </c>
      <c r="B13" s="144">
        <v>0</v>
      </c>
      <c r="C13" s="95">
        <v>1</v>
      </c>
      <c r="D13" s="5">
        <v>50</v>
      </c>
      <c r="E13" s="5">
        <f t="shared" si="0"/>
        <v>50</v>
      </c>
      <c r="F13" s="5" t="s">
        <v>258</v>
      </c>
      <c r="G13" s="5">
        <v>1</v>
      </c>
      <c r="H13" s="5">
        <v>50</v>
      </c>
      <c r="I13" s="5">
        <f t="shared" si="1"/>
        <v>50</v>
      </c>
      <c r="J13" s="5">
        <f t="shared" si="2"/>
        <v>100</v>
      </c>
      <c r="K13" s="5">
        <f t="shared" si="3"/>
        <v>100</v>
      </c>
      <c r="L13" s="5">
        <v>10</v>
      </c>
      <c r="M13" s="5">
        <f t="shared" si="4"/>
        <v>10</v>
      </c>
    </row>
    <row r="14" spans="1:13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8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0">
    <mergeCell ref="E5:E6"/>
    <mergeCell ref="A4:A6"/>
    <mergeCell ref="I5:I6"/>
    <mergeCell ref="J5:J6"/>
    <mergeCell ref="B5:D5"/>
    <mergeCell ref="B4:M4"/>
    <mergeCell ref="K5:K6"/>
    <mergeCell ref="L5:L6"/>
    <mergeCell ref="M5:M6"/>
    <mergeCell ref="F5:H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85" r:id="rId6"/>
  <legacyDrawing r:id="rId5"/>
  <oleObjects>
    <oleObject progId="Equation.3" shapeId="1968502" r:id="rId1"/>
    <oleObject progId="Equation.3" shapeId="1968503" r:id="rId2"/>
    <oleObject progId="Equation.3" shapeId="155938" r:id="rId3"/>
    <oleObject progId="Equation.3" shapeId="15748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SheetLayoutView="100" zoomScalePageLayoutView="0" workbookViewId="0" topLeftCell="F1">
      <selection activeCell="R8" sqref="R8"/>
    </sheetView>
  </sheetViews>
  <sheetFormatPr defaultColWidth="9.00390625" defaultRowHeight="12.75"/>
  <cols>
    <col min="1" max="1" width="24.875" style="0" bestFit="1" customWidth="1"/>
    <col min="2" max="2" width="15.75390625" style="0" bestFit="1" customWidth="1"/>
    <col min="3" max="3" width="16.75390625" style="0" bestFit="1" customWidth="1"/>
    <col min="4" max="4" width="8.875" style="0" customWidth="1"/>
    <col min="5" max="5" width="9.875" style="0" customWidth="1"/>
    <col min="6" max="6" width="8.75390625" style="0" bestFit="1" customWidth="1"/>
    <col min="7" max="7" width="9.375" style="0" customWidth="1"/>
    <col min="8" max="8" width="42.75390625" style="0" bestFit="1" customWidth="1"/>
    <col min="9" max="9" width="20.25390625" style="0" bestFit="1" customWidth="1"/>
    <col min="10" max="10" width="8.75390625" style="0" bestFit="1" customWidth="1"/>
    <col min="11" max="11" width="8.00390625" style="0" bestFit="1" customWidth="1"/>
    <col min="12" max="12" width="42.75390625" style="0" bestFit="1" customWidth="1"/>
    <col min="13" max="13" width="20.25390625" style="0" bestFit="1" customWidth="1"/>
    <col min="14" max="14" width="8.75390625" style="0" bestFit="1" customWidth="1"/>
    <col min="15" max="15" width="8.00390625" style="0" bestFit="1" customWidth="1"/>
  </cols>
  <sheetData>
    <row r="1" spans="1:19" ht="21.75" customHeight="1">
      <c r="A1" s="167" t="s">
        <v>21</v>
      </c>
      <c r="B1" s="269" t="s">
        <v>58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</row>
    <row r="2" spans="1:19" ht="50.25" customHeight="1">
      <c r="A2" s="198"/>
      <c r="B2" s="239" t="s">
        <v>110</v>
      </c>
      <c r="C2" s="197"/>
      <c r="D2" s="197"/>
      <c r="E2" s="197"/>
      <c r="F2" s="259"/>
      <c r="G2" s="186" t="s">
        <v>32</v>
      </c>
      <c r="H2" s="186" t="s">
        <v>111</v>
      </c>
      <c r="I2" s="186"/>
      <c r="J2" s="186"/>
      <c r="K2" s="178" t="s">
        <v>32</v>
      </c>
      <c r="L2" s="186" t="s">
        <v>114</v>
      </c>
      <c r="M2" s="186"/>
      <c r="N2" s="186"/>
      <c r="O2" s="178" t="s">
        <v>32</v>
      </c>
      <c r="P2" s="169" t="s">
        <v>34</v>
      </c>
      <c r="Q2" s="172" t="s">
        <v>33</v>
      </c>
      <c r="R2" s="201" t="s">
        <v>48</v>
      </c>
      <c r="S2" s="204" t="s">
        <v>28</v>
      </c>
    </row>
    <row r="3" spans="1:19" ht="232.5" customHeight="1">
      <c r="A3" s="168"/>
      <c r="B3" s="18" t="s">
        <v>82</v>
      </c>
      <c r="C3" s="18" t="s">
        <v>109</v>
      </c>
      <c r="D3" s="39" t="s">
        <v>86</v>
      </c>
      <c r="E3" s="38" t="s">
        <v>69</v>
      </c>
      <c r="F3" s="41" t="s">
        <v>22</v>
      </c>
      <c r="G3" s="186"/>
      <c r="H3" s="40" t="s">
        <v>112</v>
      </c>
      <c r="I3" s="40" t="s">
        <v>113</v>
      </c>
      <c r="J3" s="21" t="s">
        <v>22</v>
      </c>
      <c r="K3" s="177"/>
      <c r="L3" s="40" t="s">
        <v>115</v>
      </c>
      <c r="M3" s="40" t="s">
        <v>116</v>
      </c>
      <c r="N3" s="21" t="s">
        <v>22</v>
      </c>
      <c r="O3" s="177"/>
      <c r="P3" s="171"/>
      <c r="Q3" s="174"/>
      <c r="R3" s="203"/>
      <c r="S3" s="206"/>
    </row>
    <row r="4" spans="1:19" ht="12.75">
      <c r="A4" s="23">
        <v>1</v>
      </c>
      <c r="B4" s="34">
        <v>2</v>
      </c>
      <c r="C4" s="34">
        <v>3</v>
      </c>
      <c r="D4" s="23">
        <v>4</v>
      </c>
      <c r="E4" s="34">
        <v>5</v>
      </c>
      <c r="F4" s="34">
        <v>6</v>
      </c>
      <c r="G4" s="23">
        <v>7</v>
      </c>
      <c r="H4" s="34">
        <v>8</v>
      </c>
      <c r="I4" s="34">
        <v>9</v>
      </c>
      <c r="J4" s="23">
        <v>10</v>
      </c>
      <c r="K4" s="34">
        <v>11</v>
      </c>
      <c r="L4" s="34">
        <v>8</v>
      </c>
      <c r="M4" s="34">
        <v>9</v>
      </c>
      <c r="N4" s="23">
        <v>10</v>
      </c>
      <c r="O4" s="34">
        <v>11</v>
      </c>
      <c r="P4" s="23">
        <v>13</v>
      </c>
      <c r="Q4" s="34">
        <v>14</v>
      </c>
      <c r="R4" s="34">
        <v>15</v>
      </c>
      <c r="S4" s="23">
        <v>16</v>
      </c>
    </row>
    <row r="5" spans="1:19" ht="12.75">
      <c r="A5" s="1" t="s">
        <v>23</v>
      </c>
      <c r="B5" s="140">
        <v>123333.3</v>
      </c>
      <c r="C5" s="140">
        <v>124655.3</v>
      </c>
      <c r="D5" s="145">
        <f>(B5/C5)*100</f>
        <v>98.93947549763227</v>
      </c>
      <c r="E5" s="83">
        <f>D5/100</f>
        <v>0.9893947549763227</v>
      </c>
      <c r="F5" s="82">
        <v>35</v>
      </c>
      <c r="G5" s="82">
        <f>E5*F5</f>
        <v>34.62881642417129</v>
      </c>
      <c r="H5" s="76" t="s">
        <v>57</v>
      </c>
      <c r="I5" s="6">
        <v>1</v>
      </c>
      <c r="J5" s="5">
        <v>35</v>
      </c>
      <c r="K5" s="5">
        <f aca="true" t="shared" si="0" ref="K5:K10">I5*J5</f>
        <v>35</v>
      </c>
      <c r="L5" s="76" t="s">
        <v>57</v>
      </c>
      <c r="M5" s="6">
        <v>1</v>
      </c>
      <c r="N5" s="5">
        <v>30</v>
      </c>
      <c r="O5" s="5">
        <f>M5*N5</f>
        <v>30</v>
      </c>
      <c r="P5" s="5">
        <f aca="true" t="shared" si="1" ref="P5:P10">J5+F5+N5</f>
        <v>100</v>
      </c>
      <c r="Q5" s="5">
        <f aca="true" t="shared" si="2" ref="Q5:Q10">G5+K5+O5</f>
        <v>99.62881642417129</v>
      </c>
      <c r="R5" s="5">
        <v>10</v>
      </c>
      <c r="S5" s="5">
        <f aca="true" t="shared" si="3" ref="S5:S10">(Q5*R5)/100</f>
        <v>9.962881642417129</v>
      </c>
    </row>
    <row r="6" spans="1:19" ht="12.75">
      <c r="A6" s="1" t="s">
        <v>65</v>
      </c>
      <c r="B6" s="140"/>
      <c r="C6" s="140"/>
      <c r="D6" s="145"/>
      <c r="E6" s="83"/>
      <c r="F6" s="82"/>
      <c r="G6" s="82"/>
      <c r="H6" s="76"/>
      <c r="I6" s="6"/>
      <c r="J6" s="5"/>
      <c r="K6" s="5"/>
      <c r="L6" s="76"/>
      <c r="M6" s="6"/>
      <c r="N6" s="5"/>
      <c r="O6" s="5"/>
      <c r="P6" s="5">
        <f t="shared" si="1"/>
        <v>0</v>
      </c>
      <c r="Q6" s="5">
        <f t="shared" si="2"/>
        <v>0</v>
      </c>
      <c r="R6" s="5"/>
      <c r="S6" s="5"/>
    </row>
    <row r="7" spans="1:19" ht="12.75">
      <c r="A7" s="1" t="s">
        <v>26</v>
      </c>
      <c r="B7" s="140"/>
      <c r="C7" s="140"/>
      <c r="D7" s="145"/>
      <c r="E7" s="83"/>
      <c r="F7" s="82"/>
      <c r="G7" s="82"/>
      <c r="H7" s="76"/>
      <c r="I7" s="6"/>
      <c r="J7" s="5"/>
      <c r="K7" s="5"/>
      <c r="L7" s="76"/>
      <c r="M7" s="6"/>
      <c r="N7" s="5"/>
      <c r="O7" s="5"/>
      <c r="P7" s="5">
        <f t="shared" si="1"/>
        <v>0</v>
      </c>
      <c r="Q7" s="5">
        <f t="shared" si="2"/>
        <v>0</v>
      </c>
      <c r="R7" s="5"/>
      <c r="S7" s="5"/>
    </row>
    <row r="8" spans="1:19" ht="12.75">
      <c r="A8" s="1" t="s">
        <v>27</v>
      </c>
      <c r="B8" s="140">
        <v>160175.4</v>
      </c>
      <c r="C8" s="140">
        <v>160175.4</v>
      </c>
      <c r="D8" s="145">
        <f>(B8/C8)*100</f>
        <v>100</v>
      </c>
      <c r="E8" s="83">
        <f>D8/100</f>
        <v>1</v>
      </c>
      <c r="F8" s="82">
        <v>35</v>
      </c>
      <c r="G8" s="82">
        <f>E8*F8</f>
        <v>35</v>
      </c>
      <c r="H8" s="89" t="s">
        <v>57</v>
      </c>
      <c r="I8" s="65">
        <v>1</v>
      </c>
      <c r="J8" s="5">
        <v>35</v>
      </c>
      <c r="K8" s="5">
        <f t="shared" si="0"/>
        <v>35</v>
      </c>
      <c r="L8" s="89" t="s">
        <v>57</v>
      </c>
      <c r="M8" s="65">
        <v>1</v>
      </c>
      <c r="N8" s="5">
        <v>30</v>
      </c>
      <c r="O8" s="5">
        <f>M8*N8</f>
        <v>30</v>
      </c>
      <c r="P8" s="5">
        <f t="shared" si="1"/>
        <v>100</v>
      </c>
      <c r="Q8" s="5">
        <f t="shared" si="2"/>
        <v>100</v>
      </c>
      <c r="R8" s="8">
        <v>10</v>
      </c>
      <c r="S8" s="8">
        <f t="shared" si="3"/>
        <v>10</v>
      </c>
    </row>
    <row r="9" spans="1:19" ht="12.75">
      <c r="A9" s="1" t="s">
        <v>24</v>
      </c>
      <c r="B9" s="140"/>
      <c r="C9" s="140"/>
      <c r="D9" s="145"/>
      <c r="E9" s="83"/>
      <c r="F9" s="82"/>
      <c r="G9" s="82"/>
      <c r="H9" s="89" t="s">
        <v>57</v>
      </c>
      <c r="I9" s="65">
        <v>1</v>
      </c>
      <c r="J9" s="5">
        <v>53.8</v>
      </c>
      <c r="K9" s="5">
        <f t="shared" si="0"/>
        <v>53.8</v>
      </c>
      <c r="L9" s="89" t="s">
        <v>57</v>
      </c>
      <c r="M9" s="65">
        <v>1</v>
      </c>
      <c r="N9" s="5">
        <v>46.2</v>
      </c>
      <c r="O9" s="5">
        <v>46.2</v>
      </c>
      <c r="P9" s="5">
        <f t="shared" si="1"/>
        <v>100</v>
      </c>
      <c r="Q9" s="5">
        <f t="shared" si="2"/>
        <v>100</v>
      </c>
      <c r="R9" s="8">
        <v>10</v>
      </c>
      <c r="S9" s="5">
        <f t="shared" si="3"/>
        <v>10</v>
      </c>
    </row>
    <row r="10" spans="1:19" ht="12.75">
      <c r="A10" s="1" t="s">
        <v>25</v>
      </c>
      <c r="B10" s="140"/>
      <c r="C10" s="140"/>
      <c r="D10" s="145"/>
      <c r="E10" s="83"/>
      <c r="F10" s="82"/>
      <c r="G10" s="82"/>
      <c r="H10" s="76" t="s">
        <v>57</v>
      </c>
      <c r="I10" s="6">
        <v>1</v>
      </c>
      <c r="J10" s="5">
        <v>53.8</v>
      </c>
      <c r="K10" s="5">
        <f t="shared" si="0"/>
        <v>53.8</v>
      </c>
      <c r="L10" s="76" t="s">
        <v>57</v>
      </c>
      <c r="M10" s="6">
        <v>1</v>
      </c>
      <c r="N10" s="5">
        <v>46.2</v>
      </c>
      <c r="O10" s="5">
        <v>46.2</v>
      </c>
      <c r="P10" s="5">
        <f t="shared" si="1"/>
        <v>100</v>
      </c>
      <c r="Q10" s="5">
        <f t="shared" si="2"/>
        <v>100</v>
      </c>
      <c r="R10" s="8">
        <v>10</v>
      </c>
      <c r="S10" s="5">
        <f t="shared" si="3"/>
        <v>10</v>
      </c>
    </row>
  </sheetData>
  <sheetProtection/>
  <mergeCells count="12">
    <mergeCell ref="L2:N2"/>
    <mergeCell ref="O2:O3"/>
    <mergeCell ref="R2:R3"/>
    <mergeCell ref="S2:S3"/>
    <mergeCell ref="A1:A3"/>
    <mergeCell ref="B1:S1"/>
    <mergeCell ref="B2:F2"/>
    <mergeCell ref="G2:G3"/>
    <mergeCell ref="H2:J2"/>
    <mergeCell ref="K2:K3"/>
    <mergeCell ref="P2:P3"/>
    <mergeCell ref="Q2:Q3"/>
  </mergeCell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Equation.3" shapeId="242596" r:id="rId1"/>
    <oleObject progId="Equation.3" shapeId="242597" r:id="rId2"/>
    <oleObject progId="Equation.3" shapeId="2425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Гусейнова</cp:lastModifiedBy>
  <cp:lastPrinted>2024-02-09T05:16:36Z</cp:lastPrinted>
  <dcterms:created xsi:type="dcterms:W3CDTF">2011-06-24T04:32:09Z</dcterms:created>
  <dcterms:modified xsi:type="dcterms:W3CDTF">2024-02-09T11:01:55Z</dcterms:modified>
  <cp:category/>
  <cp:version/>
  <cp:contentType/>
  <cp:contentStatus/>
</cp:coreProperties>
</file>