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21" sheetId="1" r:id="rId1"/>
  </sheets>
  <definedNames>
    <definedName name="_xlnm.Print_Area" localSheetId="0">'2021'!$A$1:$BA$46</definedName>
  </definedNames>
  <calcPr fullCalcOnLoad="1"/>
</workbook>
</file>

<file path=xl/sharedStrings.xml><?xml version="1.0" encoding="utf-8"?>
<sst xmlns="http://schemas.openxmlformats.org/spreadsheetml/2006/main" count="101" uniqueCount="54">
  <si>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</si>
  <si>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</si>
  <si>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</si>
  <si>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</si>
  <si>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</si>
  <si>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</si>
  <si>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</si>
  <si>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</si>
  <si>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</si>
  <si>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</si>
  <si>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</si>
  <si>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</si>
  <si>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</si>
  <si>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</si>
  <si>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</si>
  <si>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</si>
  <si>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</si>
  <si>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</si>
  <si>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</si>
  <si>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</si>
  <si>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</si>
  <si>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</si>
  <si>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</si>
  <si>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</si>
  <si>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</si>
  <si>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</si>
  <si>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</si>
  <si>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</si>
  <si>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</si>
  <si>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</si>
  <si>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</si>
  <si>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</si>
  <si>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</si>
  <si>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</si>
  <si>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</si>
  <si>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</si>
  <si>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</si>
  <si>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</si>
  <si>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</si>
  <si>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</si>
  <si>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</si>
  <si>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</si>
  <si>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</si>
  <si>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</si>
  <si>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</si>
  <si>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</si>
  <si>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</si>
  <si>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</si>
  <si>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</si>
  <si>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</si>
  <si>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>План 11-и месяцев</t>
  </si>
  <si>
    <t>Фактическое поступление на 01.12.22</t>
  </si>
  <si>
    <t>Отклонение 11-и месяцев</t>
  </si>
  <si>
    <t xml:space="preserve"> Выполнение плана по доходам консолидированного бюджета Константиновского района на 1 декабря 2022 года (по отчету)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</si>
</sst>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5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b/>
      <sz val="14"/>
      <color indexed="9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b/>
      <sz val="14"/>
      <color theme="0"/>
      <name val="Arial Cyr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8" fillId="0" borderId="19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1" xfId="0" applyNumberFormat="1" applyFont="1" applyFill="1" applyBorder="1" applyAlignment="1">
      <alignment horizontal="center" vertical="center"/>
    </xf>
    <xf numFmtId="173" fontId="11" fillId="0" borderId="19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3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4" xfId="0" applyNumberFormat="1" applyFont="1" applyFill="1" applyBorder="1" applyAlignment="1">
      <alignment horizontal="center" vertical="center"/>
    </xf>
    <xf numFmtId="173" fontId="8" fillId="0" borderId="23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173" fontId="9" fillId="0" borderId="22" xfId="0" applyNumberFormat="1" applyFont="1" applyBorder="1" applyAlignment="1">
      <alignment horizontal="center" vertical="center"/>
    </xf>
    <xf numFmtId="173" fontId="9" fillId="0" borderId="23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19" xfId="0" applyNumberFormat="1" applyFont="1" applyBorder="1" applyAlignment="1">
      <alignment horizontal="center" vertical="center"/>
    </xf>
    <xf numFmtId="174" fontId="9" fillId="0" borderId="24" xfId="0" applyNumberFormat="1" applyFont="1" applyFill="1" applyBorder="1" applyAlignment="1">
      <alignment horizontal="center" vertical="center"/>
    </xf>
    <xf numFmtId="173" fontId="9" fillId="0" borderId="23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horizontal="center" vertical="center"/>
    </xf>
    <xf numFmtId="173" fontId="12" fillId="0" borderId="23" xfId="0" applyNumberFormat="1" applyFont="1" applyBorder="1" applyAlignment="1">
      <alignment horizontal="center" vertical="center"/>
    </xf>
    <xf numFmtId="173" fontId="12" fillId="0" borderId="19" xfId="0" applyNumberFormat="1" applyFont="1" applyBorder="1" applyAlignment="1">
      <alignment horizontal="center" vertical="center"/>
    </xf>
    <xf numFmtId="174" fontId="11" fillId="0" borderId="24" xfId="0" applyNumberFormat="1" applyFont="1" applyFill="1" applyBorder="1" applyAlignment="1">
      <alignment horizontal="center" vertical="center"/>
    </xf>
    <xf numFmtId="173" fontId="11" fillId="0" borderId="23" xfId="0" applyNumberFormat="1" applyFont="1" applyBorder="1" applyAlignment="1">
      <alignment horizontal="center" vertical="center"/>
    </xf>
    <xf numFmtId="174" fontId="12" fillId="0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19" xfId="0" applyNumberFormat="1" applyFont="1" applyFill="1" applyBorder="1" applyAlignment="1">
      <alignment horizontal="center" vertical="center"/>
    </xf>
    <xf numFmtId="173" fontId="71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71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4" xfId="0" applyNumberFormat="1" applyFont="1" applyFill="1" applyBorder="1" applyAlignment="1">
      <alignment horizontal="center" vertical="center"/>
    </xf>
    <xf numFmtId="9" fontId="9" fillId="0" borderId="24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173" fontId="8" fillId="0" borderId="15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173" fontId="24" fillId="0" borderId="22" xfId="0" applyNumberFormat="1" applyFont="1" applyBorder="1" applyAlignment="1">
      <alignment horizontal="center" vertical="center"/>
    </xf>
    <xf numFmtId="173" fontId="24" fillId="0" borderId="23" xfId="0" applyNumberFormat="1" applyFont="1" applyBorder="1" applyAlignment="1">
      <alignment horizontal="center" vertical="center"/>
    </xf>
    <xf numFmtId="173" fontId="24" fillId="0" borderId="10" xfId="0" applyNumberFormat="1" applyFont="1" applyBorder="1" applyAlignment="1">
      <alignment horizontal="center" vertical="center"/>
    </xf>
    <xf numFmtId="173" fontId="24" fillId="0" borderId="19" xfId="0" applyNumberFormat="1" applyFont="1" applyBorder="1" applyAlignment="1">
      <alignment horizontal="center" vertical="center"/>
    </xf>
    <xf numFmtId="174" fontId="24" fillId="0" borderId="24" xfId="0" applyNumberFormat="1" applyFont="1" applyFill="1" applyBorder="1" applyAlignment="1">
      <alignment horizontal="center" vertical="center"/>
    </xf>
    <xf numFmtId="173" fontId="24" fillId="0" borderId="23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>
      <alignment horizontal="center" vertical="center"/>
    </xf>
    <xf numFmtId="174" fontId="25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2" fontId="24" fillId="0" borderId="23" xfId="0" applyNumberFormat="1" applyFont="1" applyBorder="1" applyAlignment="1">
      <alignment horizontal="center" vertical="center"/>
    </xf>
    <xf numFmtId="174" fontId="8" fillId="0" borderId="25" xfId="0" applyNumberFormat="1" applyFont="1" applyFill="1" applyBorder="1" applyAlignment="1">
      <alignment horizontal="center" vertical="center"/>
    </xf>
    <xf numFmtId="173" fontId="8" fillId="0" borderId="16" xfId="0" applyNumberFormat="1" applyFont="1" applyBorder="1" applyAlignment="1">
      <alignment horizontal="center" vertical="center"/>
    </xf>
    <xf numFmtId="173" fontId="11" fillId="0" borderId="15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8" fillId="33" borderId="27" xfId="0" applyNumberFormat="1" applyFont="1" applyFill="1" applyBorder="1" applyAlignment="1">
      <alignment horizontal="center" vertical="center"/>
    </xf>
    <xf numFmtId="173" fontId="8" fillId="33" borderId="28" xfId="0" applyNumberFormat="1" applyFont="1" applyFill="1" applyBorder="1" applyAlignment="1">
      <alignment horizontal="center" vertical="center"/>
    </xf>
    <xf numFmtId="173" fontId="8" fillId="33" borderId="29" xfId="0" applyNumberFormat="1" applyFont="1" applyFill="1" applyBorder="1" applyAlignment="1">
      <alignment horizontal="center" vertical="center"/>
    </xf>
    <xf numFmtId="174" fontId="8" fillId="33" borderId="30" xfId="0" applyNumberFormat="1" applyFont="1" applyFill="1" applyBorder="1" applyAlignment="1">
      <alignment horizontal="center" vertical="center"/>
    </xf>
    <xf numFmtId="173" fontId="8" fillId="33" borderId="31" xfId="0" applyNumberFormat="1" applyFont="1" applyFill="1" applyBorder="1" applyAlignment="1">
      <alignment horizontal="center" vertical="center"/>
    </xf>
    <xf numFmtId="174" fontId="8" fillId="33" borderId="3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4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35" xfId="0" applyNumberFormat="1" applyFont="1" applyBorder="1" applyAlignment="1">
      <alignment horizontal="center" vertical="center"/>
    </xf>
    <xf numFmtId="173" fontId="8" fillId="0" borderId="36" xfId="0" applyNumberFormat="1" applyFont="1" applyBorder="1" applyAlignment="1">
      <alignment horizontal="center" vertical="center"/>
    </xf>
    <xf numFmtId="173" fontId="9" fillId="33" borderId="31" xfId="0" applyNumberFormat="1" applyFont="1" applyFill="1" applyBorder="1" applyAlignment="1">
      <alignment horizontal="center" vertical="center"/>
    </xf>
    <xf numFmtId="173" fontId="9" fillId="33" borderId="28" xfId="0" applyNumberFormat="1" applyFont="1" applyFill="1" applyBorder="1" applyAlignment="1">
      <alignment horizontal="center" vertical="center"/>
    </xf>
    <xf numFmtId="173" fontId="9" fillId="33" borderId="37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36" xfId="0" applyNumberFormat="1" applyFont="1" applyFill="1" applyBorder="1" applyAlignment="1">
      <alignment horizontal="center" vertical="center"/>
    </xf>
    <xf numFmtId="174" fontId="2" fillId="0" borderId="38" xfId="0" applyNumberFormat="1" applyFont="1" applyFill="1" applyBorder="1" applyAlignment="1">
      <alignment vertical="center"/>
    </xf>
    <xf numFmtId="174" fontId="73" fillId="33" borderId="38" xfId="0" applyNumberFormat="1" applyFont="1" applyFill="1" applyBorder="1" applyAlignment="1">
      <alignment vertical="center"/>
    </xf>
    <xf numFmtId="173" fontId="8" fillId="0" borderId="39" xfId="0" applyNumberFormat="1" applyFont="1" applyFill="1" applyBorder="1" applyAlignment="1">
      <alignment horizontal="center" vertical="center"/>
    </xf>
    <xf numFmtId="174" fontId="9" fillId="0" borderId="17" xfId="0" applyNumberFormat="1" applyFont="1" applyFill="1" applyBorder="1" applyAlignment="1">
      <alignment horizontal="center" vertical="center"/>
    </xf>
    <xf numFmtId="174" fontId="11" fillId="0" borderId="25" xfId="0" applyNumberFormat="1" applyFont="1" applyFill="1" applyBorder="1" applyAlignment="1">
      <alignment horizontal="center" vertical="center"/>
    </xf>
    <xf numFmtId="173" fontId="9" fillId="33" borderId="15" xfId="0" applyNumberFormat="1" applyFont="1" applyFill="1" applyBorder="1" applyAlignment="1">
      <alignment horizontal="center" vertical="center"/>
    </xf>
    <xf numFmtId="173" fontId="11" fillId="0" borderId="16" xfId="0" applyNumberFormat="1" applyFont="1" applyBorder="1" applyAlignment="1">
      <alignment horizontal="center" vertical="center"/>
    </xf>
    <xf numFmtId="0" fontId="2" fillId="33" borderId="34" xfId="0" applyFont="1" applyFill="1" applyBorder="1" applyAlignment="1">
      <alignment vertical="center"/>
    </xf>
    <xf numFmtId="174" fontId="9" fillId="0" borderId="21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173" fontId="8" fillId="0" borderId="16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73" fontId="8" fillId="0" borderId="40" xfId="0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left" vertical="center"/>
    </xf>
    <xf numFmtId="0" fontId="4" fillId="33" borderId="43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/>
    </xf>
    <xf numFmtId="0" fontId="20" fillId="0" borderId="44" xfId="0" applyFont="1" applyBorder="1" applyAlignment="1">
      <alignment vertical="center"/>
    </xf>
    <xf numFmtId="0" fontId="5" fillId="0" borderId="44" xfId="0" applyFont="1" applyBorder="1" applyAlignment="1">
      <alignment vertical="center" wrapText="1"/>
    </xf>
    <xf numFmtId="0" fontId="8" fillId="0" borderId="44" xfId="0" applyFont="1" applyBorder="1" applyAlignment="1">
      <alignment vertical="center"/>
    </xf>
    <xf numFmtId="0" fontId="19" fillId="0" borderId="44" xfId="0" applyFont="1" applyBorder="1" applyAlignment="1">
      <alignment vertical="center" wrapText="1"/>
    </xf>
    <xf numFmtId="0" fontId="4" fillId="33" borderId="45" xfId="0" applyFont="1" applyFill="1" applyBorder="1" applyAlignment="1">
      <alignment horizontal="left" vertical="center"/>
    </xf>
    <xf numFmtId="0" fontId="20" fillId="0" borderId="42" xfId="0" applyFont="1" applyBorder="1" applyAlignment="1">
      <alignment horizontal="left" vertical="center"/>
    </xf>
    <xf numFmtId="0" fontId="5" fillId="0" borderId="23" xfId="0" applyNumberFormat="1" applyFont="1" applyBorder="1" applyAlignment="1" applyProtection="1">
      <alignment horizontal="left" vertical="top" wrapText="1"/>
      <protection/>
    </xf>
    <xf numFmtId="0" fontId="5" fillId="0" borderId="42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22" fillId="0" borderId="45" xfId="0" applyFont="1" applyBorder="1" applyAlignment="1">
      <alignment vertical="center"/>
    </xf>
    <xf numFmtId="0" fontId="72" fillId="0" borderId="45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174" fontId="8" fillId="0" borderId="46" xfId="0" applyNumberFormat="1" applyFont="1" applyFill="1" applyBorder="1" applyAlignment="1">
      <alignment horizontal="center" vertical="center"/>
    </xf>
    <xf numFmtId="174" fontId="8" fillId="33" borderId="46" xfId="0" applyNumberFormat="1" applyFont="1" applyFill="1" applyBorder="1" applyAlignment="1">
      <alignment horizontal="center" vertical="center"/>
    </xf>
    <xf numFmtId="174" fontId="8" fillId="0" borderId="32" xfId="0" applyNumberFormat="1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2" fillId="33" borderId="49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3" fontId="74" fillId="0" borderId="10" xfId="0" applyNumberFormat="1" applyFont="1" applyBorder="1" applyAlignment="1">
      <alignment horizontal="center" vertical="center"/>
    </xf>
    <xf numFmtId="173" fontId="74" fillId="0" borderId="2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59503765"/>
        <c:axId val="65771838"/>
      </c:barChart>
      <c:catAx>
        <c:axId val="595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71838"/>
        <c:crosses val="autoZero"/>
        <c:auto val="1"/>
        <c:lblOffset val="100"/>
        <c:tickLblSkip val="1"/>
        <c:noMultiLvlLbl val="0"/>
      </c:catAx>
      <c:valAx>
        <c:axId val="65771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37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075631"/>
        <c:axId val="25918632"/>
      </c:barChart>
      <c:catAx>
        <c:axId val="550756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918632"/>
        <c:crosses val="autoZero"/>
        <c:auto val="1"/>
        <c:lblOffset val="100"/>
        <c:tickLblSkip val="1"/>
        <c:noMultiLvlLbl val="0"/>
      </c:catAx>
      <c:valAx>
        <c:axId val="2591863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0756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1941097"/>
        <c:axId val="19034418"/>
      </c:bar3DChart>
      <c:catAx>
        <c:axId val="3194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034418"/>
        <c:crosses val="autoZero"/>
        <c:auto val="1"/>
        <c:lblOffset val="100"/>
        <c:tickLblSkip val="1"/>
        <c:noMultiLvlLbl val="0"/>
      </c:catAx>
      <c:valAx>
        <c:axId val="19034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4109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7092035"/>
        <c:axId val="65392860"/>
      </c:bar3DChart>
      <c:catAx>
        <c:axId val="3709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392860"/>
        <c:crosses val="autoZero"/>
        <c:auto val="1"/>
        <c:lblOffset val="100"/>
        <c:tickLblSkip val="1"/>
        <c:noMultiLvlLbl val="0"/>
      </c:catAx>
      <c:valAx>
        <c:axId val="65392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92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1664829"/>
        <c:axId val="62330278"/>
      </c:bar3DChart>
      <c:catAx>
        <c:axId val="51664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330278"/>
        <c:crosses val="autoZero"/>
        <c:auto val="1"/>
        <c:lblOffset val="100"/>
        <c:tickLblSkip val="1"/>
        <c:noMultiLvlLbl val="0"/>
      </c:catAx>
      <c:valAx>
        <c:axId val="62330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648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695325" y="9848850"/>
        <a:ext cx="14287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583025" y="9848850"/>
        <a:ext cx="4819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21551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91560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661725" y="984885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="90" zoomScaleSheetLayoutView="90" workbookViewId="0" topLeftCell="A10">
      <pane xSplit="2" topLeftCell="C1" activePane="topRight" state="frozen"/>
      <selection pane="topLeft" activeCell="A1" sqref="A1"/>
      <selection pane="topRight" activeCell="AE40" sqref="AE40"/>
    </sheetView>
  </sheetViews>
  <sheetFormatPr defaultColWidth="9.00390625" defaultRowHeight="12.75"/>
  <cols>
    <col min="1" max="1" width="9.12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87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1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1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875" style="1" customWidth="1"/>
    <col min="43" max="43" width="9.125" style="1" customWidth="1"/>
    <col min="44" max="44" width="9.875" style="1" customWidth="1"/>
    <col min="45" max="45" width="11.375" style="7" customWidth="1"/>
    <col min="46" max="47" width="10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2:27" ht="18.75">
      <c r="B2" s="188" t="s">
        <v>53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V2" s="5"/>
      <c r="AA2" s="5"/>
    </row>
    <row r="3" spans="2:53" s="59" customFormat="1" ht="17.25" customHeight="1" thickBot="1"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57"/>
      <c r="Q3" s="58"/>
      <c r="R3" s="61"/>
      <c r="T3" s="60"/>
      <c r="V3" s="61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H3" s="61"/>
      <c r="AI3" s="150"/>
      <c r="AJ3" s="61"/>
      <c r="AK3" s="61"/>
      <c r="AL3" s="148"/>
      <c r="AM3" s="148"/>
      <c r="AN3" s="149"/>
      <c r="AO3" s="148"/>
      <c r="AP3" s="148"/>
      <c r="AQ3" s="148"/>
      <c r="AR3" s="148"/>
      <c r="AS3" s="149"/>
      <c r="AT3" s="148"/>
      <c r="AU3" s="148"/>
      <c r="AV3" s="148"/>
      <c r="AW3" s="148"/>
      <c r="AX3" s="149"/>
      <c r="AY3" s="148"/>
      <c r="AZ3" s="148"/>
      <c r="BA3" s="61"/>
    </row>
    <row r="4" spans="2:53" s="10" customFormat="1" ht="15" customHeight="1">
      <c r="B4" s="167" t="s">
        <v>0</v>
      </c>
      <c r="C4" s="172" t="s">
        <v>14</v>
      </c>
      <c r="D4" s="173"/>
      <c r="E4" s="173"/>
      <c r="F4" s="173"/>
      <c r="G4" s="174"/>
      <c r="H4" s="175" t="s">
        <v>13</v>
      </c>
      <c r="I4" s="176"/>
      <c r="J4" s="176"/>
      <c r="K4" s="176"/>
      <c r="L4" s="177"/>
      <c r="M4" s="175" t="s">
        <v>1</v>
      </c>
      <c r="N4" s="176"/>
      <c r="O4" s="176"/>
      <c r="P4" s="176"/>
      <c r="Q4" s="177"/>
      <c r="R4" s="175" t="s">
        <v>6</v>
      </c>
      <c r="S4" s="176"/>
      <c r="T4" s="176"/>
      <c r="U4" s="176"/>
      <c r="V4" s="177"/>
      <c r="W4" s="186" t="s">
        <v>11</v>
      </c>
      <c r="X4" s="186"/>
      <c r="Y4" s="186"/>
      <c r="Z4" s="186"/>
      <c r="AA4" s="187"/>
      <c r="AB4" s="186" t="s">
        <v>10</v>
      </c>
      <c r="AC4" s="186"/>
      <c r="AD4" s="186"/>
      <c r="AE4" s="186"/>
      <c r="AF4" s="187"/>
      <c r="AG4" s="175" t="s">
        <v>12</v>
      </c>
      <c r="AH4" s="176"/>
      <c r="AI4" s="176"/>
      <c r="AJ4" s="176"/>
      <c r="AK4" s="177"/>
      <c r="AL4" s="186" t="s">
        <v>9</v>
      </c>
      <c r="AM4" s="186"/>
      <c r="AN4" s="186"/>
      <c r="AO4" s="186"/>
      <c r="AP4" s="187"/>
      <c r="AQ4" s="186" t="s">
        <v>8</v>
      </c>
      <c r="AR4" s="186"/>
      <c r="AS4" s="186"/>
      <c r="AT4" s="186"/>
      <c r="AU4" s="187"/>
      <c r="AV4" s="186" t="s">
        <v>7</v>
      </c>
      <c r="AW4" s="186"/>
      <c r="AX4" s="186"/>
      <c r="AY4" s="186"/>
      <c r="AZ4" s="187"/>
      <c r="BA4" s="125"/>
    </row>
    <row r="5" spans="2:53" s="10" customFormat="1" ht="19.5" customHeight="1">
      <c r="B5" s="168"/>
      <c r="C5" s="182" t="s">
        <v>5</v>
      </c>
      <c r="D5" s="165" t="s">
        <v>50</v>
      </c>
      <c r="E5" s="165" t="s">
        <v>51</v>
      </c>
      <c r="F5" s="165" t="s">
        <v>52</v>
      </c>
      <c r="G5" s="180" t="s">
        <v>19</v>
      </c>
      <c r="H5" s="178" t="s">
        <v>5</v>
      </c>
      <c r="I5" s="165" t="s">
        <v>50</v>
      </c>
      <c r="J5" s="165" t="s">
        <v>51</v>
      </c>
      <c r="K5" s="165" t="s">
        <v>52</v>
      </c>
      <c r="L5" s="184" t="s">
        <v>19</v>
      </c>
      <c r="M5" s="170" t="s">
        <v>5</v>
      </c>
      <c r="N5" s="165" t="s">
        <v>50</v>
      </c>
      <c r="O5" s="165" t="s">
        <v>51</v>
      </c>
      <c r="P5" s="165" t="s">
        <v>52</v>
      </c>
      <c r="Q5" s="180" t="s">
        <v>19</v>
      </c>
      <c r="R5" s="178" t="s">
        <v>5</v>
      </c>
      <c r="S5" s="165" t="s">
        <v>50</v>
      </c>
      <c r="T5" s="165" t="s">
        <v>51</v>
      </c>
      <c r="U5" s="165" t="s">
        <v>52</v>
      </c>
      <c r="V5" s="180" t="s">
        <v>19</v>
      </c>
      <c r="W5" s="178" t="s">
        <v>5</v>
      </c>
      <c r="X5" s="165" t="s">
        <v>50</v>
      </c>
      <c r="Y5" s="165" t="s">
        <v>51</v>
      </c>
      <c r="Z5" s="165" t="s">
        <v>52</v>
      </c>
      <c r="AA5" s="180" t="s">
        <v>19</v>
      </c>
      <c r="AB5" s="178" t="s">
        <v>5</v>
      </c>
      <c r="AC5" s="165" t="s">
        <v>50</v>
      </c>
      <c r="AD5" s="165" t="s">
        <v>51</v>
      </c>
      <c r="AE5" s="165" t="s">
        <v>52</v>
      </c>
      <c r="AF5" s="180" t="s">
        <v>19</v>
      </c>
      <c r="AG5" s="178" t="s">
        <v>5</v>
      </c>
      <c r="AH5" s="165" t="s">
        <v>50</v>
      </c>
      <c r="AI5" s="165" t="s">
        <v>51</v>
      </c>
      <c r="AJ5" s="165" t="s">
        <v>52</v>
      </c>
      <c r="AK5" s="180" t="s">
        <v>19</v>
      </c>
      <c r="AL5" s="178" t="s">
        <v>5</v>
      </c>
      <c r="AM5" s="165" t="s">
        <v>50</v>
      </c>
      <c r="AN5" s="165" t="s">
        <v>51</v>
      </c>
      <c r="AO5" s="165" t="s">
        <v>52</v>
      </c>
      <c r="AP5" s="180" t="s">
        <v>19</v>
      </c>
      <c r="AQ5" s="178" t="s">
        <v>5</v>
      </c>
      <c r="AR5" s="165" t="s">
        <v>50</v>
      </c>
      <c r="AS5" s="165" t="s">
        <v>51</v>
      </c>
      <c r="AT5" s="165" t="s">
        <v>52</v>
      </c>
      <c r="AU5" s="180" t="s">
        <v>19</v>
      </c>
      <c r="AV5" s="178" t="s">
        <v>5</v>
      </c>
      <c r="AW5" s="165" t="s">
        <v>50</v>
      </c>
      <c r="AX5" s="165" t="s">
        <v>51</v>
      </c>
      <c r="AY5" s="165" t="s">
        <v>52</v>
      </c>
      <c r="AZ5" s="180" t="s">
        <v>19</v>
      </c>
      <c r="BA5" s="4"/>
    </row>
    <row r="6" spans="2:53" s="10" customFormat="1" ht="27" customHeight="1">
      <c r="B6" s="169"/>
      <c r="C6" s="183"/>
      <c r="D6" s="166"/>
      <c r="E6" s="166"/>
      <c r="F6" s="166"/>
      <c r="G6" s="181"/>
      <c r="H6" s="179"/>
      <c r="I6" s="166"/>
      <c r="J6" s="166"/>
      <c r="K6" s="166"/>
      <c r="L6" s="185"/>
      <c r="M6" s="171"/>
      <c r="N6" s="166"/>
      <c r="O6" s="166"/>
      <c r="P6" s="166"/>
      <c r="Q6" s="181"/>
      <c r="R6" s="179"/>
      <c r="S6" s="166"/>
      <c r="T6" s="166"/>
      <c r="U6" s="166"/>
      <c r="V6" s="181"/>
      <c r="W6" s="179"/>
      <c r="X6" s="166"/>
      <c r="Y6" s="166"/>
      <c r="Z6" s="166"/>
      <c r="AA6" s="181"/>
      <c r="AB6" s="179"/>
      <c r="AC6" s="166"/>
      <c r="AD6" s="166"/>
      <c r="AE6" s="166"/>
      <c r="AF6" s="181"/>
      <c r="AG6" s="179"/>
      <c r="AH6" s="166"/>
      <c r="AI6" s="166"/>
      <c r="AJ6" s="166"/>
      <c r="AK6" s="181"/>
      <c r="AL6" s="179"/>
      <c r="AM6" s="166"/>
      <c r="AN6" s="166"/>
      <c r="AO6" s="166"/>
      <c r="AP6" s="181"/>
      <c r="AQ6" s="179"/>
      <c r="AR6" s="166"/>
      <c r="AS6" s="166"/>
      <c r="AT6" s="166"/>
      <c r="AU6" s="181"/>
      <c r="AV6" s="179"/>
      <c r="AW6" s="166"/>
      <c r="AX6" s="166"/>
      <c r="AY6" s="166"/>
      <c r="AZ6" s="181"/>
      <c r="BA6" s="4"/>
    </row>
    <row r="7" spans="2:53" s="10" customFormat="1" ht="12" customHeight="1" thickBot="1">
      <c r="B7" s="155">
        <v>2</v>
      </c>
      <c r="C7" s="12">
        <v>3</v>
      </c>
      <c r="D7" s="13">
        <v>4</v>
      </c>
      <c r="E7" s="11">
        <v>5</v>
      </c>
      <c r="F7" s="11">
        <v>6</v>
      </c>
      <c r="G7" s="14">
        <v>7</v>
      </c>
      <c r="H7" s="13">
        <v>8</v>
      </c>
      <c r="I7" s="13">
        <v>9</v>
      </c>
      <c r="J7" s="11">
        <v>10</v>
      </c>
      <c r="K7" s="11">
        <v>11</v>
      </c>
      <c r="L7" s="14">
        <v>12</v>
      </c>
      <c r="M7" s="13">
        <v>13</v>
      </c>
      <c r="N7" s="13">
        <v>14</v>
      </c>
      <c r="O7" s="11">
        <v>15</v>
      </c>
      <c r="P7" s="11">
        <v>16</v>
      </c>
      <c r="Q7" s="14">
        <v>17</v>
      </c>
      <c r="R7" s="15">
        <v>18</v>
      </c>
      <c r="S7" s="15">
        <v>19</v>
      </c>
      <c r="T7" s="16">
        <v>20</v>
      </c>
      <c r="U7" s="16">
        <v>21</v>
      </c>
      <c r="V7" s="17">
        <v>22</v>
      </c>
      <c r="W7" s="15">
        <v>23</v>
      </c>
      <c r="X7" s="15">
        <v>24</v>
      </c>
      <c r="Y7" s="16">
        <v>25</v>
      </c>
      <c r="Z7" s="16">
        <v>26</v>
      </c>
      <c r="AA7" s="17">
        <v>27</v>
      </c>
      <c r="AB7" s="18">
        <v>28</v>
      </c>
      <c r="AC7" s="18">
        <v>29</v>
      </c>
      <c r="AD7" s="19">
        <v>30</v>
      </c>
      <c r="AE7" s="19">
        <v>31</v>
      </c>
      <c r="AF7" s="20">
        <v>32</v>
      </c>
      <c r="AG7" s="18">
        <v>33</v>
      </c>
      <c r="AH7" s="21">
        <v>34</v>
      </c>
      <c r="AI7" s="22">
        <v>35</v>
      </c>
      <c r="AJ7" s="22">
        <v>36</v>
      </c>
      <c r="AK7" s="23">
        <v>37</v>
      </c>
      <c r="AL7" s="21">
        <v>38</v>
      </c>
      <c r="AM7" s="21">
        <v>39</v>
      </c>
      <c r="AN7" s="19">
        <v>40</v>
      </c>
      <c r="AO7" s="19">
        <v>41</v>
      </c>
      <c r="AP7" s="20">
        <v>42</v>
      </c>
      <c r="AQ7" s="18">
        <v>43</v>
      </c>
      <c r="AR7" s="18">
        <v>44</v>
      </c>
      <c r="AS7" s="19">
        <v>45</v>
      </c>
      <c r="AT7" s="19">
        <v>46</v>
      </c>
      <c r="AU7" s="20">
        <v>47</v>
      </c>
      <c r="AV7" s="18">
        <v>48</v>
      </c>
      <c r="AW7" s="19">
        <v>49</v>
      </c>
      <c r="AX7" s="19">
        <v>50</v>
      </c>
      <c r="AY7" s="19">
        <v>51</v>
      </c>
      <c r="AZ7" s="20">
        <v>52</v>
      </c>
      <c r="BA7" s="24"/>
    </row>
    <row r="8" spans="1:53" s="98" customFormat="1" ht="15" customHeight="1" thickBot="1">
      <c r="A8" s="156"/>
      <c r="B8" s="143" t="s">
        <v>20</v>
      </c>
      <c r="C8" s="91">
        <f>H8+M8</f>
        <v>309891.6</v>
      </c>
      <c r="D8" s="92">
        <f aca="true" t="shared" si="0" ref="D8:D41">I8+N8</f>
        <v>280502.6</v>
      </c>
      <c r="E8" s="93">
        <f>J8+O8</f>
        <v>287733.5</v>
      </c>
      <c r="F8" s="92">
        <f>E8-D8</f>
        <v>7230.900000000023</v>
      </c>
      <c r="G8" s="94">
        <f>E8/C8</f>
        <v>0.928497255169227</v>
      </c>
      <c r="H8" s="92">
        <f>H9+H10+H11+H16+H24</f>
        <v>187964.1</v>
      </c>
      <c r="I8" s="92">
        <f>I9+I10+I11+I16+I24</f>
        <v>169671.7</v>
      </c>
      <c r="J8" s="92">
        <f>J9+J10+J11+J16+J24</f>
        <v>171939.9</v>
      </c>
      <c r="K8" s="92">
        <f>J8-I8</f>
        <v>2268.1999999999825</v>
      </c>
      <c r="L8" s="94">
        <f aca="true" t="shared" si="1" ref="L8:L16">J8/H8</f>
        <v>0.9147486142300577</v>
      </c>
      <c r="M8" s="92">
        <f>M9+M10+M11+M16+M24</f>
        <v>121927.5</v>
      </c>
      <c r="N8" s="92">
        <f>N9+N10+N11+N16+N24</f>
        <v>110830.9</v>
      </c>
      <c r="O8" s="92">
        <f>O9+O10+O11+O16+O24</f>
        <v>115793.6</v>
      </c>
      <c r="P8" s="92">
        <f>O8-N8</f>
        <v>4962.700000000012</v>
      </c>
      <c r="Q8" s="94">
        <f>O8/M8</f>
        <v>0.9496922351397348</v>
      </c>
      <c r="R8" s="95">
        <f>R9+R10+R11+R16+R24</f>
        <v>2120.5</v>
      </c>
      <c r="S8" s="95">
        <f>S9+S10+S11+S16+S24</f>
        <v>1916.9</v>
      </c>
      <c r="T8" s="95">
        <f>T9+T10+T11+T16+T24</f>
        <v>2007.2000000000003</v>
      </c>
      <c r="U8" s="95">
        <f>T8-S8</f>
        <v>90.30000000000018</v>
      </c>
      <c r="V8" s="96">
        <f>T8/R8</f>
        <v>0.9465692053760907</v>
      </c>
      <c r="W8" s="95">
        <f>W9+W10+W11+W16+W24</f>
        <v>4914.4</v>
      </c>
      <c r="X8" s="95">
        <f>X9+X10+X11+X16+X24</f>
        <v>4200.2</v>
      </c>
      <c r="Y8" s="95">
        <f>Y9+Y10+Y11+Y16+Y24</f>
        <v>4307.900000000001</v>
      </c>
      <c r="Z8" s="106">
        <f>Y8-X8</f>
        <v>107.70000000000073</v>
      </c>
      <c r="AA8" s="96">
        <f>Y8/W8</f>
        <v>0.8765871723913399</v>
      </c>
      <c r="AB8" s="95">
        <f>AB9+AB10+AB11+AB16+AB24</f>
        <v>8634</v>
      </c>
      <c r="AC8" s="95">
        <f>AC9+AC10+AC11+AC16+AC24</f>
        <v>7966</v>
      </c>
      <c r="AD8" s="95">
        <f>AD9+AD10+AD11+AD16+AD24</f>
        <v>9176.6</v>
      </c>
      <c r="AE8" s="95">
        <f>AD8-AC8</f>
        <v>1210.6000000000004</v>
      </c>
      <c r="AF8" s="96">
        <f>AD8/AB8</f>
        <v>1.062844567987028</v>
      </c>
      <c r="AG8" s="95">
        <f>AG9+AG10+AG11+AG16+AG24</f>
        <v>77042.6</v>
      </c>
      <c r="AH8" s="95">
        <f>AH9+AH10+AH11+AH16+AH24</f>
        <v>69006.70000000001</v>
      </c>
      <c r="AI8" s="95">
        <f>AI9+AI10+AI11+AI16+AI24</f>
        <v>70426.9</v>
      </c>
      <c r="AJ8" s="95">
        <f>AI8-AH8</f>
        <v>1420.1999999999825</v>
      </c>
      <c r="AK8" s="96">
        <f>AI8/AG8</f>
        <v>0.9141293258534887</v>
      </c>
      <c r="AL8" s="95">
        <f>AL9+AL10+AL11+AL16+AL24</f>
        <v>14888.3</v>
      </c>
      <c r="AM8" s="95">
        <f>AM9+AM10+AM11+AM16+AM24</f>
        <v>13977</v>
      </c>
      <c r="AN8" s="95">
        <f>AN9+AN10+AN11+AN16+AN24</f>
        <v>15595.9</v>
      </c>
      <c r="AO8" s="92">
        <f>AN8-AM8</f>
        <v>1618.8999999999996</v>
      </c>
      <c r="AP8" s="94">
        <f>AN8/AL8</f>
        <v>1.0475272529435866</v>
      </c>
      <c r="AQ8" s="95">
        <f>AQ9++AQ10+AQ11+AQ16+AQ24</f>
        <v>8912</v>
      </c>
      <c r="AR8" s="95">
        <f>AR9++AR10+AR11+AR16+AR24</f>
        <v>8446.500000000002</v>
      </c>
      <c r="AS8" s="95">
        <f>AS9++AS10+AS11+AS16+AS24</f>
        <v>8661.4</v>
      </c>
      <c r="AT8" s="92">
        <f>AS8-AR8</f>
        <v>214.89999999999782</v>
      </c>
      <c r="AU8" s="94">
        <f>AS8/AQ8</f>
        <v>0.9718806104129264</v>
      </c>
      <c r="AV8" s="95">
        <f>AV9+AV10+AV11+AV16+AV24</f>
        <v>5415.7</v>
      </c>
      <c r="AW8" s="95">
        <f>AW9+AW10+AW11+AW16+AW24</f>
        <v>5317.6</v>
      </c>
      <c r="AX8" s="95">
        <f>AX9+AX10+AX11+AX16+AX24</f>
        <v>5617.7</v>
      </c>
      <c r="AY8" s="92">
        <f>AX8-AW8</f>
        <v>300.09999999999945</v>
      </c>
      <c r="AZ8" s="94">
        <f>AX8/AV8</f>
        <v>1.037298964122828</v>
      </c>
      <c r="BA8" s="97"/>
    </row>
    <row r="9" spans="1:53" s="9" customFormat="1" ht="15" customHeight="1">
      <c r="A9" s="157"/>
      <c r="B9" s="144" t="s">
        <v>38</v>
      </c>
      <c r="C9" s="30">
        <f aca="true" t="shared" si="2" ref="C9:C24">H9+M9</f>
        <v>131269.2</v>
      </c>
      <c r="D9" s="31">
        <f t="shared" si="0"/>
        <v>114139.90000000001</v>
      </c>
      <c r="E9" s="32">
        <f aca="true" t="shared" si="3" ref="E9:E15">J9+O9</f>
        <v>114988.40000000001</v>
      </c>
      <c r="F9" s="26">
        <f aca="true" t="shared" si="4" ref="F9:F24">E9-D9</f>
        <v>848.5</v>
      </c>
      <c r="G9" s="33">
        <f>E9/C9</f>
        <v>0.8759739527627196</v>
      </c>
      <c r="H9" s="31">
        <v>106158.2</v>
      </c>
      <c r="I9" s="31">
        <v>92940.8</v>
      </c>
      <c r="J9" s="31">
        <v>92940.8</v>
      </c>
      <c r="K9" s="26">
        <f aca="true" t="shared" si="5" ref="K9:K16">J9-I9</f>
        <v>0</v>
      </c>
      <c r="L9" s="33">
        <f t="shared" si="1"/>
        <v>0.875493367445944</v>
      </c>
      <c r="M9" s="34">
        <f aca="true" t="shared" si="6" ref="M9:O11">R9+W9+AB9+AG9+AL9+AQ9+AV9</f>
        <v>25111</v>
      </c>
      <c r="N9" s="35">
        <f t="shared" si="6"/>
        <v>21199.100000000002</v>
      </c>
      <c r="O9" s="34">
        <f t="shared" si="6"/>
        <v>22047.600000000002</v>
      </c>
      <c r="P9" s="26">
        <f>O9-N9</f>
        <v>848.5</v>
      </c>
      <c r="Q9" s="33">
        <f>O9/M9</f>
        <v>0.8780056548922783</v>
      </c>
      <c r="R9" s="31">
        <v>220</v>
      </c>
      <c r="S9" s="31">
        <v>127.7</v>
      </c>
      <c r="T9" s="32">
        <v>127.7</v>
      </c>
      <c r="U9" s="26">
        <f>T9-S9</f>
        <v>0</v>
      </c>
      <c r="V9" s="33">
        <f>T9/R9</f>
        <v>0.5804545454545454</v>
      </c>
      <c r="W9" s="31">
        <v>747</v>
      </c>
      <c r="X9" s="31">
        <v>578.4</v>
      </c>
      <c r="Y9" s="32">
        <v>578.5</v>
      </c>
      <c r="Z9" s="108">
        <f>Y9-X9</f>
        <v>0.10000000000002274</v>
      </c>
      <c r="AA9" s="33">
        <f>Y9/W9</f>
        <v>0.7744310575635877</v>
      </c>
      <c r="AB9" s="31">
        <v>599</v>
      </c>
      <c r="AC9" s="31">
        <v>420.6</v>
      </c>
      <c r="AD9" s="32">
        <v>420.6</v>
      </c>
      <c r="AE9" s="26">
        <f>AD9-AC9</f>
        <v>0</v>
      </c>
      <c r="AF9" s="33">
        <f>AD9/AB9</f>
        <v>0.7021702838063439</v>
      </c>
      <c r="AG9" s="31">
        <v>19150</v>
      </c>
      <c r="AH9" s="31">
        <v>16088</v>
      </c>
      <c r="AI9" s="32">
        <v>16893</v>
      </c>
      <c r="AJ9" s="40">
        <f>AI9-AH9</f>
        <v>805</v>
      </c>
      <c r="AK9" s="41">
        <f>AI9/AG9</f>
        <v>0.8821409921671018</v>
      </c>
      <c r="AL9" s="31">
        <v>2157</v>
      </c>
      <c r="AM9" s="31">
        <v>1942</v>
      </c>
      <c r="AN9" s="32">
        <v>1942</v>
      </c>
      <c r="AO9" s="26">
        <f>AN9-AM9</f>
        <v>0</v>
      </c>
      <c r="AP9" s="33">
        <f>AN9/AL9</f>
        <v>0.9003245248029671</v>
      </c>
      <c r="AQ9" s="31">
        <v>1347</v>
      </c>
      <c r="AR9" s="31">
        <v>1151.4</v>
      </c>
      <c r="AS9" s="31">
        <v>1151.4</v>
      </c>
      <c r="AT9" s="26">
        <f>AS9-AR9</f>
        <v>0</v>
      </c>
      <c r="AU9" s="33">
        <f>AS9/AQ9</f>
        <v>0.8547884187082406</v>
      </c>
      <c r="AV9" s="31">
        <v>891</v>
      </c>
      <c r="AW9" s="32">
        <v>891</v>
      </c>
      <c r="AX9" s="32">
        <v>934.4</v>
      </c>
      <c r="AY9" s="26">
        <f>AX9-AW9</f>
        <v>43.39999999999998</v>
      </c>
      <c r="AZ9" s="33">
        <f>AX9/AV9</f>
        <v>1.048709315375982</v>
      </c>
      <c r="BA9" s="36"/>
    </row>
    <row r="10" spans="1:53" s="9" customFormat="1" ht="15" customHeight="1">
      <c r="A10" s="157"/>
      <c r="B10" s="138" t="s">
        <v>39</v>
      </c>
      <c r="C10" s="30">
        <f t="shared" si="2"/>
        <v>14353.2</v>
      </c>
      <c r="D10" s="31">
        <f t="shared" si="0"/>
        <v>13062.1</v>
      </c>
      <c r="E10" s="32">
        <f t="shared" si="3"/>
        <v>15200.6</v>
      </c>
      <c r="F10" s="26">
        <f t="shared" si="4"/>
        <v>2138.5</v>
      </c>
      <c r="G10" s="33">
        <f>E10/C10</f>
        <v>1.0590390992949308</v>
      </c>
      <c r="H10" s="31">
        <v>10148.1</v>
      </c>
      <c r="I10" s="31">
        <v>9234.6</v>
      </c>
      <c r="J10" s="31">
        <v>10747.2</v>
      </c>
      <c r="K10" s="26">
        <f t="shared" si="5"/>
        <v>1512.6000000000004</v>
      </c>
      <c r="L10" s="33">
        <f t="shared" si="1"/>
        <v>1.0590356815561535</v>
      </c>
      <c r="M10" s="34">
        <f t="shared" si="6"/>
        <v>4205.1</v>
      </c>
      <c r="N10" s="35">
        <f t="shared" si="6"/>
        <v>3827.5</v>
      </c>
      <c r="O10" s="34">
        <f t="shared" si="6"/>
        <v>4453.4</v>
      </c>
      <c r="P10" s="26">
        <f>O10-N10</f>
        <v>625.8999999999996</v>
      </c>
      <c r="Q10" s="33">
        <f>O10/M10</f>
        <v>1.0590473472687925</v>
      </c>
      <c r="R10" s="31"/>
      <c r="S10" s="31"/>
      <c r="T10" s="31"/>
      <c r="U10" s="26"/>
      <c r="V10" s="33"/>
      <c r="W10" s="31"/>
      <c r="X10" s="31"/>
      <c r="Y10" s="31"/>
      <c r="Z10" s="107"/>
      <c r="AA10" s="33"/>
      <c r="AB10" s="31"/>
      <c r="AC10" s="31"/>
      <c r="AD10" s="31"/>
      <c r="AE10" s="26"/>
      <c r="AF10" s="33"/>
      <c r="AG10" s="31">
        <v>4205.1</v>
      </c>
      <c r="AH10" s="31">
        <v>3827.5</v>
      </c>
      <c r="AI10" s="31">
        <v>4453.4</v>
      </c>
      <c r="AJ10" s="40">
        <f>AI10-AH10</f>
        <v>625.8999999999996</v>
      </c>
      <c r="AK10" s="41">
        <f>AI10/AG10</f>
        <v>1.0590473472687925</v>
      </c>
      <c r="AL10" s="31"/>
      <c r="AM10" s="31"/>
      <c r="AN10" s="31"/>
      <c r="AO10" s="26"/>
      <c r="AP10" s="33"/>
      <c r="AQ10" s="31"/>
      <c r="AR10" s="31"/>
      <c r="AS10" s="31"/>
      <c r="AT10" s="26"/>
      <c r="AU10" s="33"/>
      <c r="AV10" s="31"/>
      <c r="AW10" s="32"/>
      <c r="AX10" s="31"/>
      <c r="AY10" s="26"/>
      <c r="AZ10" s="33"/>
      <c r="BA10" s="36"/>
    </row>
    <row r="11" spans="1:53" s="9" customFormat="1" ht="15" customHeight="1">
      <c r="A11" s="157"/>
      <c r="B11" s="138" t="s">
        <v>40</v>
      </c>
      <c r="C11" s="30">
        <f t="shared" si="2"/>
        <v>88164.5</v>
      </c>
      <c r="D11" s="31">
        <f t="shared" si="0"/>
        <v>86729.9</v>
      </c>
      <c r="E11" s="32">
        <f t="shared" si="3"/>
        <v>90746.70000000001</v>
      </c>
      <c r="F11" s="26">
        <f t="shared" si="4"/>
        <v>4016.8000000000175</v>
      </c>
      <c r="G11" s="33">
        <f>E11/C11</f>
        <v>1.0292884324189442</v>
      </c>
      <c r="H11" s="31">
        <f>H12+H13+H14+H15</f>
        <v>55447.6</v>
      </c>
      <c r="I11" s="31">
        <f>I12+I13+I14+I15</f>
        <v>54292.299999999996</v>
      </c>
      <c r="J11" s="31">
        <f>J12+J13+J14+J15</f>
        <v>55215.5</v>
      </c>
      <c r="K11" s="26">
        <f t="shared" si="5"/>
        <v>923.2000000000044</v>
      </c>
      <c r="L11" s="33">
        <f t="shared" si="1"/>
        <v>0.995814065892843</v>
      </c>
      <c r="M11" s="34">
        <f t="shared" si="6"/>
        <v>32716.899999999998</v>
      </c>
      <c r="N11" s="35">
        <f t="shared" si="6"/>
        <v>32437.6</v>
      </c>
      <c r="O11" s="34">
        <f t="shared" si="6"/>
        <v>35531.200000000004</v>
      </c>
      <c r="P11" s="26">
        <f>O11-N11</f>
        <v>3093.600000000006</v>
      </c>
      <c r="Q11" s="33">
        <f>O11/M11</f>
        <v>1.0860197634861495</v>
      </c>
      <c r="R11" s="31">
        <f>R13+R14</f>
        <v>440.7</v>
      </c>
      <c r="S11" s="32">
        <f>S13+S14</f>
        <v>440.7</v>
      </c>
      <c r="T11" s="31">
        <f>T13+T14</f>
        <v>519.1</v>
      </c>
      <c r="U11" s="26">
        <f>T11-S11</f>
        <v>78.40000000000003</v>
      </c>
      <c r="V11" s="65">
        <f>T11/R11</f>
        <v>1.177898797367824</v>
      </c>
      <c r="W11" s="31">
        <f>W13+W14</f>
        <v>1163.7</v>
      </c>
      <c r="X11" s="32">
        <f>X13+X14</f>
        <v>884.4</v>
      </c>
      <c r="Y11" s="31">
        <f>Y13+Y14</f>
        <v>884.5</v>
      </c>
      <c r="Z11" s="107">
        <f>Y11-X11</f>
        <v>0.10000000000002274</v>
      </c>
      <c r="AA11" s="33">
        <f>Y11/W11</f>
        <v>0.760075620864484</v>
      </c>
      <c r="AB11" s="31">
        <f>AB13+AB14</f>
        <v>5143.9</v>
      </c>
      <c r="AC11" s="32">
        <f>AC13+AC14</f>
        <v>5143.9</v>
      </c>
      <c r="AD11" s="31">
        <f>AD13+AD14</f>
        <v>6277</v>
      </c>
      <c r="AE11" s="26">
        <f>AD11-AC11</f>
        <v>1133.1000000000004</v>
      </c>
      <c r="AF11" s="33">
        <f>AD11/AB11</f>
        <v>1.22028033204378</v>
      </c>
      <c r="AG11" s="31">
        <f>AG13+AG14</f>
        <v>16096.5</v>
      </c>
      <c r="AH11" s="32">
        <f>AH13+AH14</f>
        <v>16096.5</v>
      </c>
      <c r="AI11" s="31">
        <f>AI13+AI14</f>
        <v>16098.8</v>
      </c>
      <c r="AJ11" s="26">
        <f>AI11-AH11</f>
        <v>2.2999999999992724</v>
      </c>
      <c r="AK11" s="33">
        <f>AI11/AG11</f>
        <v>1.0001428882055106</v>
      </c>
      <c r="AL11" s="31">
        <f>AL13+AL14</f>
        <v>4583.5</v>
      </c>
      <c r="AM11" s="32">
        <f>AM13+AM14</f>
        <v>4583.5</v>
      </c>
      <c r="AN11" s="31">
        <f>AN13+AN14</f>
        <v>6202.4</v>
      </c>
      <c r="AO11" s="26">
        <f>AN11-AM11</f>
        <v>1618.8999999999996</v>
      </c>
      <c r="AP11" s="33">
        <f>AN11/AL11</f>
        <v>1.3532017017562996</v>
      </c>
      <c r="AQ11" s="31">
        <f>AQ13+AQ14</f>
        <v>3907.8</v>
      </c>
      <c r="AR11" s="32">
        <f>AR13+AR14</f>
        <v>3907.8</v>
      </c>
      <c r="AS11" s="31">
        <f>AS13+AS14</f>
        <v>4114</v>
      </c>
      <c r="AT11" s="26">
        <f>AS11-AR11</f>
        <v>206.19999999999982</v>
      </c>
      <c r="AU11" s="33">
        <f>AS11/AQ11</f>
        <v>1.0527662623471006</v>
      </c>
      <c r="AV11" s="31">
        <f>AV13+AV14</f>
        <v>1380.8</v>
      </c>
      <c r="AW11" s="32">
        <f>AW13+AW14</f>
        <v>1380.8</v>
      </c>
      <c r="AX11" s="31">
        <f>AX13+AX14</f>
        <v>1435.4</v>
      </c>
      <c r="AY11" s="26">
        <f>AX11-AW11</f>
        <v>54.600000000000136</v>
      </c>
      <c r="AZ11" s="33">
        <f>AX11/AV11</f>
        <v>1.0395422943221322</v>
      </c>
      <c r="BA11" s="36"/>
    </row>
    <row r="12" spans="1:53" s="9" customFormat="1" ht="27.75" customHeight="1">
      <c r="A12" s="157"/>
      <c r="B12" s="145" t="s">
        <v>47</v>
      </c>
      <c r="C12" s="37">
        <f>H12</f>
        <v>6286</v>
      </c>
      <c r="D12" s="38">
        <f>I12+N12</f>
        <v>6286</v>
      </c>
      <c r="E12" s="39">
        <f>J12+O12</f>
        <v>7350.6</v>
      </c>
      <c r="F12" s="40">
        <f>E12-D12</f>
        <v>1064.6000000000004</v>
      </c>
      <c r="G12" s="41">
        <f aca="true" t="shared" si="7" ref="G12:G24">E12/C12</f>
        <v>1.1693604836143812</v>
      </c>
      <c r="H12" s="38">
        <v>6286</v>
      </c>
      <c r="I12" s="38">
        <v>6286</v>
      </c>
      <c r="J12" s="38">
        <v>7350.6</v>
      </c>
      <c r="K12" s="40">
        <f t="shared" si="5"/>
        <v>1064.6000000000004</v>
      </c>
      <c r="L12" s="41">
        <f t="shared" si="1"/>
        <v>1.1693604836143812</v>
      </c>
      <c r="M12" s="34"/>
      <c r="N12" s="35"/>
      <c r="O12" s="34"/>
      <c r="P12" s="26"/>
      <c r="Q12" s="33"/>
      <c r="R12" s="31"/>
      <c r="S12" s="32"/>
      <c r="T12" s="31"/>
      <c r="U12" s="26"/>
      <c r="V12" s="65"/>
      <c r="W12" s="31"/>
      <c r="X12" s="32"/>
      <c r="Y12" s="31"/>
      <c r="Z12" s="108"/>
      <c r="AA12" s="33"/>
      <c r="AB12" s="31"/>
      <c r="AC12" s="32"/>
      <c r="AD12" s="31"/>
      <c r="AE12" s="26"/>
      <c r="AF12" s="33"/>
      <c r="AG12" s="31"/>
      <c r="AH12" s="32"/>
      <c r="AI12" s="31"/>
      <c r="AJ12" s="72"/>
      <c r="AK12" s="33"/>
      <c r="AL12" s="31"/>
      <c r="AM12" s="32"/>
      <c r="AN12" s="31"/>
      <c r="AO12" s="26"/>
      <c r="AP12" s="65"/>
      <c r="AQ12" s="31"/>
      <c r="AR12" s="32"/>
      <c r="AS12" s="31"/>
      <c r="AT12" s="26"/>
      <c r="AU12" s="33"/>
      <c r="AV12" s="31"/>
      <c r="AW12" s="32"/>
      <c r="AX12" s="31"/>
      <c r="AY12" s="26"/>
      <c r="AZ12" s="33"/>
      <c r="BA12" s="36"/>
    </row>
    <row r="13" spans="1:53" s="10" customFormat="1" ht="15" customHeight="1">
      <c r="A13" s="158"/>
      <c r="B13" s="135" t="s">
        <v>26</v>
      </c>
      <c r="C13" s="37">
        <f>H13</f>
        <v>0</v>
      </c>
      <c r="D13" s="38">
        <f t="shared" si="0"/>
        <v>0</v>
      </c>
      <c r="E13" s="39">
        <f t="shared" si="3"/>
        <v>-81</v>
      </c>
      <c r="F13" s="40">
        <f t="shared" si="4"/>
        <v>-81</v>
      </c>
      <c r="G13" s="41"/>
      <c r="H13" s="38"/>
      <c r="I13" s="38"/>
      <c r="J13" s="38">
        <v>-81</v>
      </c>
      <c r="K13" s="40">
        <f t="shared" si="5"/>
        <v>-81</v>
      </c>
      <c r="L13" s="41"/>
      <c r="M13" s="42"/>
      <c r="N13" s="43"/>
      <c r="O13" s="42"/>
      <c r="P13" s="40"/>
      <c r="Q13" s="41"/>
      <c r="R13" s="46"/>
      <c r="S13" s="69"/>
      <c r="T13" s="38"/>
      <c r="U13" s="47"/>
      <c r="V13" s="50"/>
      <c r="W13" s="38"/>
      <c r="X13" s="39"/>
      <c r="Y13" s="38"/>
      <c r="Z13" s="107"/>
      <c r="AA13" s="41"/>
      <c r="AB13" s="38"/>
      <c r="AC13" s="39"/>
      <c r="AD13" s="38"/>
      <c r="AE13" s="40"/>
      <c r="AF13" s="41"/>
      <c r="AG13" s="46"/>
      <c r="AH13" s="69"/>
      <c r="AI13" s="38"/>
      <c r="AJ13" s="73"/>
      <c r="AK13" s="50"/>
      <c r="AL13" s="38"/>
      <c r="AM13" s="39"/>
      <c r="AN13" s="38"/>
      <c r="AO13" s="40"/>
      <c r="AP13" s="41"/>
      <c r="AQ13" s="38"/>
      <c r="AR13" s="39"/>
      <c r="AS13" s="38"/>
      <c r="AT13" s="40"/>
      <c r="AU13" s="41"/>
      <c r="AV13" s="38"/>
      <c r="AW13" s="39"/>
      <c r="AX13" s="39"/>
      <c r="AY13" s="40"/>
      <c r="AZ13" s="41"/>
      <c r="BA13" s="44"/>
    </row>
    <row r="14" spans="1:53" s="10" customFormat="1" ht="15" customHeight="1">
      <c r="A14" s="158"/>
      <c r="B14" s="135" t="s">
        <v>29</v>
      </c>
      <c r="C14" s="37">
        <f t="shared" si="2"/>
        <v>77514.5</v>
      </c>
      <c r="D14" s="38">
        <f t="shared" si="0"/>
        <v>77235.2</v>
      </c>
      <c r="E14" s="39">
        <f t="shared" si="3"/>
        <v>80778.70000000001</v>
      </c>
      <c r="F14" s="40">
        <f t="shared" si="4"/>
        <v>3543.5000000000146</v>
      </c>
      <c r="G14" s="41">
        <f t="shared" si="7"/>
        <v>1.042110830876804</v>
      </c>
      <c r="H14" s="38">
        <v>44797.6</v>
      </c>
      <c r="I14" s="38">
        <v>44797.6</v>
      </c>
      <c r="J14" s="38">
        <v>45247.5</v>
      </c>
      <c r="K14" s="40">
        <f t="shared" si="5"/>
        <v>449.90000000000146</v>
      </c>
      <c r="L14" s="41">
        <f t="shared" si="1"/>
        <v>1.0100429487293963</v>
      </c>
      <c r="M14" s="42">
        <f>R14+W14+AB14+AG14+AL14+AQ14+AV14</f>
        <v>32716.899999999998</v>
      </c>
      <c r="N14" s="43">
        <f>S14+X14+AC14+AH14+AM14+AR14+AW14</f>
        <v>32437.6</v>
      </c>
      <c r="O14" s="42">
        <f>T14+Y14+AD14+AI14+AN14+AS14+AX14</f>
        <v>35531.200000000004</v>
      </c>
      <c r="P14" s="40">
        <f>O14-N14</f>
        <v>3093.600000000006</v>
      </c>
      <c r="Q14" s="41">
        <f>O14/M14</f>
        <v>1.0860197634861495</v>
      </c>
      <c r="R14" s="38">
        <v>440.7</v>
      </c>
      <c r="S14" s="39">
        <v>440.7</v>
      </c>
      <c r="T14" s="38">
        <v>519.1</v>
      </c>
      <c r="U14" s="40">
        <f>T14-S14</f>
        <v>78.40000000000003</v>
      </c>
      <c r="V14" s="66">
        <f>T14/R14</f>
        <v>1.177898797367824</v>
      </c>
      <c r="W14" s="38">
        <v>1163.7</v>
      </c>
      <c r="X14" s="70">
        <v>884.4</v>
      </c>
      <c r="Y14" s="38">
        <v>884.5</v>
      </c>
      <c r="Z14" s="107">
        <f>Y14-X14</f>
        <v>0.10000000000002274</v>
      </c>
      <c r="AA14" s="41">
        <f>Y14/W14</f>
        <v>0.760075620864484</v>
      </c>
      <c r="AB14" s="38">
        <v>5143.9</v>
      </c>
      <c r="AC14" s="38">
        <v>5143.9</v>
      </c>
      <c r="AD14" s="38">
        <v>6277</v>
      </c>
      <c r="AE14" s="40">
        <f>AD14-AC14</f>
        <v>1133.1000000000004</v>
      </c>
      <c r="AF14" s="41">
        <f>AD14/AB14</f>
        <v>1.22028033204378</v>
      </c>
      <c r="AG14" s="38">
        <v>16096.5</v>
      </c>
      <c r="AH14" s="39">
        <v>16096.5</v>
      </c>
      <c r="AI14" s="38">
        <v>16098.8</v>
      </c>
      <c r="AJ14" s="40">
        <f>AI14-AH14</f>
        <v>2.2999999999992724</v>
      </c>
      <c r="AK14" s="41">
        <f>AI14/AG14</f>
        <v>1.0001428882055106</v>
      </c>
      <c r="AL14" s="38">
        <v>4583.5</v>
      </c>
      <c r="AM14" s="39">
        <v>4583.5</v>
      </c>
      <c r="AN14" s="38">
        <v>6202.4</v>
      </c>
      <c r="AO14" s="40">
        <f>AN14-AM14</f>
        <v>1618.8999999999996</v>
      </c>
      <c r="AP14" s="41">
        <f>AN14/AL14</f>
        <v>1.3532017017562996</v>
      </c>
      <c r="AQ14" s="38">
        <v>3907.8</v>
      </c>
      <c r="AR14" s="39">
        <v>3907.8</v>
      </c>
      <c r="AS14" s="38">
        <v>4114</v>
      </c>
      <c r="AT14" s="40">
        <f>AS14-AR14</f>
        <v>206.19999999999982</v>
      </c>
      <c r="AU14" s="41">
        <f>AS14/AQ14</f>
        <v>1.0527662623471006</v>
      </c>
      <c r="AV14" s="38">
        <v>1380.8</v>
      </c>
      <c r="AW14" s="39">
        <v>1380.8</v>
      </c>
      <c r="AX14" s="39">
        <v>1435.4</v>
      </c>
      <c r="AY14" s="40">
        <f>AX14-AW14</f>
        <v>54.600000000000136</v>
      </c>
      <c r="AZ14" s="41">
        <f>AX14/AV14</f>
        <v>1.0395422943221322</v>
      </c>
      <c r="BA14" s="44"/>
    </row>
    <row r="15" spans="1:53" s="10" customFormat="1" ht="29.25" customHeight="1">
      <c r="A15" s="158"/>
      <c r="B15" s="146" t="s">
        <v>22</v>
      </c>
      <c r="C15" s="37">
        <f t="shared" si="2"/>
        <v>4364</v>
      </c>
      <c r="D15" s="38">
        <f t="shared" si="0"/>
        <v>3208.7</v>
      </c>
      <c r="E15" s="39">
        <f t="shared" si="3"/>
        <v>2698.4</v>
      </c>
      <c r="F15" s="40">
        <f t="shared" si="4"/>
        <v>-510.2999999999997</v>
      </c>
      <c r="G15" s="41">
        <f t="shared" si="7"/>
        <v>0.6183318056828598</v>
      </c>
      <c r="H15" s="38">
        <v>4364</v>
      </c>
      <c r="I15" s="38">
        <v>3208.7</v>
      </c>
      <c r="J15" s="38">
        <v>2698.4</v>
      </c>
      <c r="K15" s="40">
        <f t="shared" si="5"/>
        <v>-510.2999999999997</v>
      </c>
      <c r="L15" s="41">
        <f t="shared" si="1"/>
        <v>0.6183318056828598</v>
      </c>
      <c r="M15" s="42"/>
      <c r="N15" s="43"/>
      <c r="O15" s="42"/>
      <c r="P15" s="40"/>
      <c r="Q15" s="41"/>
      <c r="R15" s="46"/>
      <c r="S15" s="69"/>
      <c r="T15" s="38"/>
      <c r="U15" s="47"/>
      <c r="V15" s="50"/>
      <c r="W15" s="38"/>
      <c r="X15" s="39"/>
      <c r="Y15" s="38"/>
      <c r="Z15" s="107"/>
      <c r="AA15" s="41"/>
      <c r="AB15" s="38"/>
      <c r="AC15" s="39"/>
      <c r="AD15" s="38"/>
      <c r="AE15" s="40"/>
      <c r="AF15" s="41"/>
      <c r="AG15" s="46"/>
      <c r="AH15" s="69"/>
      <c r="AI15" s="38"/>
      <c r="AJ15" s="73"/>
      <c r="AK15" s="50"/>
      <c r="AL15" s="38"/>
      <c r="AM15" s="39"/>
      <c r="AN15" s="38"/>
      <c r="AO15" s="40"/>
      <c r="AP15" s="41"/>
      <c r="AQ15" s="38"/>
      <c r="AR15" s="39"/>
      <c r="AS15" s="38"/>
      <c r="AT15" s="40"/>
      <c r="AU15" s="41"/>
      <c r="AV15" s="38"/>
      <c r="AW15" s="39"/>
      <c r="AX15" s="39"/>
      <c r="AY15" s="40"/>
      <c r="AZ15" s="41"/>
      <c r="BA15" s="44"/>
    </row>
    <row r="16" spans="1:53" s="9" customFormat="1" ht="15" customHeight="1">
      <c r="A16" s="157"/>
      <c r="B16" s="147" t="s">
        <v>18</v>
      </c>
      <c r="C16" s="30">
        <f>H16+M16</f>
        <v>70149</v>
      </c>
      <c r="D16" s="35">
        <f>D17+D18+D21</f>
        <v>60992.200000000004</v>
      </c>
      <c r="E16" s="34">
        <f>E17+E18+E21</f>
        <v>61377.9</v>
      </c>
      <c r="F16" s="26">
        <f t="shared" si="4"/>
        <v>385.6999999999971</v>
      </c>
      <c r="G16" s="33">
        <f t="shared" si="7"/>
        <v>0.8749647179574905</v>
      </c>
      <c r="H16" s="31">
        <f>H21</f>
        <v>10345</v>
      </c>
      <c r="I16" s="31">
        <f>I21</f>
        <v>7692.5</v>
      </c>
      <c r="J16" s="31">
        <f>J21</f>
        <v>7692.5</v>
      </c>
      <c r="K16" s="40">
        <f t="shared" si="5"/>
        <v>0</v>
      </c>
      <c r="L16" s="41">
        <f t="shared" si="1"/>
        <v>0.7435959400676655</v>
      </c>
      <c r="M16" s="34">
        <f>M17+M18+M21</f>
        <v>59804</v>
      </c>
      <c r="N16" s="35">
        <f>N17+N18+N21</f>
        <v>53299.700000000004</v>
      </c>
      <c r="O16" s="34">
        <f>O17+O18+O21</f>
        <v>53685.4</v>
      </c>
      <c r="P16" s="26">
        <f aca="true" t="shared" si="8" ref="P16:P35">O16-N16</f>
        <v>385.6999999999971</v>
      </c>
      <c r="Q16" s="33">
        <f aca="true" t="shared" si="9" ref="Q16:Q26">O16/M16</f>
        <v>0.8976891177847636</v>
      </c>
      <c r="R16" s="31">
        <f>R17+R18</f>
        <v>1454</v>
      </c>
      <c r="S16" s="31">
        <f>S17+S18</f>
        <v>1344.1</v>
      </c>
      <c r="T16" s="31">
        <f>T17+T18</f>
        <v>1356</v>
      </c>
      <c r="U16" s="26">
        <f aca="true" t="shared" si="10" ref="U16:U25">T16-S16</f>
        <v>11.900000000000091</v>
      </c>
      <c r="V16" s="33">
        <f aca="true" t="shared" si="11" ref="V16:V25">T16/R16</f>
        <v>0.9325997248968363</v>
      </c>
      <c r="W16" s="31">
        <f>W17+W18</f>
        <v>2991</v>
      </c>
      <c r="X16" s="31">
        <f>X17+X18</f>
        <v>2732.1</v>
      </c>
      <c r="Y16" s="31">
        <f>Y17+Y18</f>
        <v>2839.6000000000004</v>
      </c>
      <c r="Z16" s="109">
        <f>Y16-X16</f>
        <v>107.50000000000045</v>
      </c>
      <c r="AA16" s="33">
        <f aca="true" t="shared" si="12" ref="AA16:AA25">Y16/W16</f>
        <v>0.9493814777666334</v>
      </c>
      <c r="AB16" s="31">
        <f>AB17+AB18</f>
        <v>2875</v>
      </c>
      <c r="AC16" s="31">
        <f>AC17+AC18</f>
        <v>2385.3999999999996</v>
      </c>
      <c r="AD16" s="31">
        <f>AD17+AD18</f>
        <v>2462.7999999999997</v>
      </c>
      <c r="AE16" s="26">
        <f aca="true" t="shared" si="13" ref="AE16:AE25">AD16-AC16</f>
        <v>77.40000000000009</v>
      </c>
      <c r="AF16" s="33">
        <f>AD16/AB16</f>
        <v>0.8566260869565216</v>
      </c>
      <c r="AG16" s="31">
        <f>AG17+AG18+AG21</f>
        <v>37591</v>
      </c>
      <c r="AH16" s="31">
        <f>AH17+AH18+AH21</f>
        <v>32994.700000000004</v>
      </c>
      <c r="AI16" s="31">
        <f>AI17+AI18+AI21</f>
        <v>32981.7</v>
      </c>
      <c r="AJ16" s="26">
        <f aca="true" t="shared" si="14" ref="AJ16:AJ23">AI16-AH16</f>
        <v>-13.000000000007276</v>
      </c>
      <c r="AK16" s="33">
        <f aca="true" t="shared" si="15" ref="AK16:AK23">AI16/AG16</f>
        <v>0.8773828842010055</v>
      </c>
      <c r="AL16" s="31">
        <f>AL17+AL18</f>
        <v>8102</v>
      </c>
      <c r="AM16" s="31">
        <f>AM17+AM18</f>
        <v>7420.1</v>
      </c>
      <c r="AN16" s="31">
        <f>AN17+AN18</f>
        <v>7420.1</v>
      </c>
      <c r="AO16" s="26">
        <f aca="true" t="shared" si="16" ref="AO16:AO26">AN16-AM16</f>
        <v>0</v>
      </c>
      <c r="AP16" s="33">
        <f aca="true" t="shared" si="17" ref="AP16:AP26">AN16/AL16</f>
        <v>0.915835596149099</v>
      </c>
      <c r="AQ16" s="31">
        <f>AQ17+AQ18</f>
        <v>3652</v>
      </c>
      <c r="AR16" s="31">
        <f>AR17+AR18</f>
        <v>3382.1</v>
      </c>
      <c r="AS16" s="31">
        <f>AS17+AS18</f>
        <v>3382.1</v>
      </c>
      <c r="AT16" s="26">
        <f aca="true" t="shared" si="18" ref="AT16:AT25">AS16-AR16</f>
        <v>0</v>
      </c>
      <c r="AU16" s="33">
        <f>AS16/AQ16</f>
        <v>0.9260952902519167</v>
      </c>
      <c r="AV16" s="31">
        <f>AV17+AV18</f>
        <v>3139</v>
      </c>
      <c r="AW16" s="31">
        <f>AW17+AW18</f>
        <v>3041.2000000000003</v>
      </c>
      <c r="AX16" s="31">
        <f>AX17+AX18</f>
        <v>3243.1</v>
      </c>
      <c r="AY16" s="26">
        <f aca="true" t="shared" si="19" ref="AY16:AY25">AX16-AW16</f>
        <v>201.89999999999964</v>
      </c>
      <c r="AZ16" s="33">
        <f aca="true" t="shared" si="20" ref="AZ16:AZ25">AX16/AV16</f>
        <v>1.0331634278432622</v>
      </c>
      <c r="BA16" s="36"/>
    </row>
    <row r="17" spans="1:53" s="10" customFormat="1" ht="15" customHeight="1">
      <c r="A17" s="158"/>
      <c r="B17" s="135" t="s">
        <v>44</v>
      </c>
      <c r="C17" s="37">
        <f t="shared" si="2"/>
        <v>5015</v>
      </c>
      <c r="D17" s="38">
        <f t="shared" si="0"/>
        <v>4573.9</v>
      </c>
      <c r="E17" s="39">
        <f aca="true" t="shared" si="21" ref="E17:E43">J17+O17</f>
        <v>4600.7</v>
      </c>
      <c r="F17" s="40">
        <f t="shared" si="4"/>
        <v>26.800000000000182</v>
      </c>
      <c r="G17" s="41">
        <f t="shared" si="7"/>
        <v>0.9173878364905284</v>
      </c>
      <c r="H17" s="38"/>
      <c r="I17" s="38"/>
      <c r="J17" s="38"/>
      <c r="K17" s="40"/>
      <c r="L17" s="41"/>
      <c r="M17" s="42">
        <f aca="true" t="shared" si="22" ref="M17:O20">R17+W17+AB17+AG17+AL17+AQ17+AV17</f>
        <v>5015</v>
      </c>
      <c r="N17" s="43">
        <f t="shared" si="22"/>
        <v>4573.9</v>
      </c>
      <c r="O17" s="42">
        <f t="shared" si="22"/>
        <v>4600.7</v>
      </c>
      <c r="P17" s="40">
        <f t="shared" si="8"/>
        <v>26.800000000000182</v>
      </c>
      <c r="Q17" s="41">
        <f t="shared" si="9"/>
        <v>0.9173878364905284</v>
      </c>
      <c r="R17" s="38">
        <v>73</v>
      </c>
      <c r="S17" s="39">
        <v>73</v>
      </c>
      <c r="T17" s="38">
        <v>84.9</v>
      </c>
      <c r="U17" s="40">
        <f t="shared" si="10"/>
        <v>11.900000000000006</v>
      </c>
      <c r="V17" s="41">
        <f t="shared" si="11"/>
        <v>1.1630136986301371</v>
      </c>
      <c r="W17" s="38">
        <v>218</v>
      </c>
      <c r="X17" s="39">
        <v>218</v>
      </c>
      <c r="Y17" s="38">
        <v>246.3</v>
      </c>
      <c r="Z17" s="107">
        <f>Y17-X17</f>
        <v>28.30000000000001</v>
      </c>
      <c r="AA17" s="41">
        <f t="shared" si="12"/>
        <v>1.129816513761468</v>
      </c>
      <c r="AB17" s="38">
        <v>348</v>
      </c>
      <c r="AC17" s="39">
        <v>306.7</v>
      </c>
      <c r="AD17" s="38">
        <v>306.7</v>
      </c>
      <c r="AE17" s="40">
        <f t="shared" si="13"/>
        <v>0</v>
      </c>
      <c r="AF17" s="41">
        <f>AD17/AB17</f>
        <v>0.8813218390804597</v>
      </c>
      <c r="AG17" s="38">
        <v>3741</v>
      </c>
      <c r="AH17" s="39">
        <v>3376.2</v>
      </c>
      <c r="AI17" s="38">
        <v>3377.4</v>
      </c>
      <c r="AJ17" s="40">
        <f t="shared" si="14"/>
        <v>1.2000000000002728</v>
      </c>
      <c r="AK17" s="41">
        <f t="shared" si="15"/>
        <v>0.9028067361668003</v>
      </c>
      <c r="AL17" s="38">
        <v>348</v>
      </c>
      <c r="AM17" s="39">
        <v>322.5</v>
      </c>
      <c r="AN17" s="38">
        <v>322.5</v>
      </c>
      <c r="AO17" s="40">
        <f t="shared" si="16"/>
        <v>0</v>
      </c>
      <c r="AP17" s="41">
        <f t="shared" si="17"/>
        <v>0.9267241379310345</v>
      </c>
      <c r="AQ17" s="38">
        <v>187</v>
      </c>
      <c r="AR17" s="39">
        <v>181.7</v>
      </c>
      <c r="AS17" s="38">
        <v>181.7</v>
      </c>
      <c r="AT17" s="40">
        <f t="shared" si="18"/>
        <v>0</v>
      </c>
      <c r="AU17" s="41">
        <f>AS17/AQ17</f>
        <v>0.9716577540106951</v>
      </c>
      <c r="AV17" s="38">
        <v>100</v>
      </c>
      <c r="AW17" s="39">
        <v>95.8</v>
      </c>
      <c r="AX17" s="39">
        <v>81.2</v>
      </c>
      <c r="AY17" s="40">
        <f t="shared" si="19"/>
        <v>-14.599999999999994</v>
      </c>
      <c r="AZ17" s="41">
        <f t="shared" si="20"/>
        <v>0.812</v>
      </c>
      <c r="BA17" s="44"/>
    </row>
    <row r="18" spans="1:53" s="83" customFormat="1" ht="15" customHeight="1">
      <c r="A18" s="159"/>
      <c r="B18" s="132" t="s">
        <v>41</v>
      </c>
      <c r="C18" s="75">
        <f t="shared" si="2"/>
        <v>40760</v>
      </c>
      <c r="D18" s="76">
        <f t="shared" si="0"/>
        <v>36615.600000000006</v>
      </c>
      <c r="E18" s="77">
        <f t="shared" si="21"/>
        <v>36989.200000000004</v>
      </c>
      <c r="F18" s="78">
        <f t="shared" si="4"/>
        <v>373.59999999999854</v>
      </c>
      <c r="G18" s="79">
        <f t="shared" si="7"/>
        <v>0.907487733071639</v>
      </c>
      <c r="H18" s="76"/>
      <c r="I18" s="76"/>
      <c r="J18" s="76"/>
      <c r="K18" s="78"/>
      <c r="L18" s="79"/>
      <c r="M18" s="80">
        <f t="shared" si="22"/>
        <v>40760</v>
      </c>
      <c r="N18" s="43">
        <f t="shared" si="22"/>
        <v>36615.600000000006</v>
      </c>
      <c r="O18" s="80">
        <f t="shared" si="22"/>
        <v>36989.200000000004</v>
      </c>
      <c r="P18" s="78">
        <f t="shared" si="8"/>
        <v>373.59999999999854</v>
      </c>
      <c r="Q18" s="79">
        <f t="shared" si="9"/>
        <v>0.907487733071639</v>
      </c>
      <c r="R18" s="76">
        <f>SUM(R19+R20)</f>
        <v>1381</v>
      </c>
      <c r="S18" s="76">
        <f>SUM(S19+S20)</f>
        <v>1271.1</v>
      </c>
      <c r="T18" s="76">
        <f>SUM(T19+T20)</f>
        <v>1271.1</v>
      </c>
      <c r="U18" s="78">
        <f t="shared" si="10"/>
        <v>0</v>
      </c>
      <c r="V18" s="79">
        <f t="shared" si="11"/>
        <v>0.9204199855177407</v>
      </c>
      <c r="W18" s="76">
        <f>SUM(W19+W20)</f>
        <v>2773</v>
      </c>
      <c r="X18" s="76">
        <f>SUM(X19+X20)</f>
        <v>2514.1</v>
      </c>
      <c r="Y18" s="76">
        <f>SUM(Y19+Y20)</f>
        <v>2593.3</v>
      </c>
      <c r="Z18" s="108">
        <f>Y18-X18</f>
        <v>79.20000000000027</v>
      </c>
      <c r="AA18" s="79">
        <f t="shared" si="12"/>
        <v>0.9351965380454382</v>
      </c>
      <c r="AB18" s="76">
        <f>SUM(AB19+AB20)</f>
        <v>2527</v>
      </c>
      <c r="AC18" s="76">
        <f>SUM(AC19+AC20)</f>
        <v>2078.7</v>
      </c>
      <c r="AD18" s="76">
        <f>SUM(AD19+AD20)</f>
        <v>2156.1</v>
      </c>
      <c r="AE18" s="78">
        <f t="shared" si="13"/>
        <v>77.40000000000009</v>
      </c>
      <c r="AF18" s="79">
        <f>AD18/AB18</f>
        <v>0.8532251681836169</v>
      </c>
      <c r="AG18" s="76">
        <f>SUM(AG19+AG20)</f>
        <v>19821</v>
      </c>
      <c r="AH18" s="76">
        <f>SUM(AH19+AH20)</f>
        <v>17508.300000000003</v>
      </c>
      <c r="AI18" s="76">
        <f>SUM(AI19+AI20)</f>
        <v>17508.8</v>
      </c>
      <c r="AJ18" s="78">
        <f t="shared" si="14"/>
        <v>0.499999999996362</v>
      </c>
      <c r="AK18" s="79">
        <f t="shared" si="15"/>
        <v>0.8833459462186569</v>
      </c>
      <c r="AL18" s="76">
        <f>SUM(AL19+AL20)</f>
        <v>7754</v>
      </c>
      <c r="AM18" s="76">
        <f>AM19+AM20</f>
        <v>7097.6</v>
      </c>
      <c r="AN18" s="76">
        <f>SUM(AN19+AN20)</f>
        <v>7097.6</v>
      </c>
      <c r="AO18" s="78">
        <f t="shared" si="16"/>
        <v>0</v>
      </c>
      <c r="AP18" s="79">
        <f>AN18/AL18</f>
        <v>0.9153469177198865</v>
      </c>
      <c r="AQ18" s="76">
        <f>SUM(AQ19+AQ20)</f>
        <v>3465</v>
      </c>
      <c r="AR18" s="76">
        <f>SUM(AR19+AR20)</f>
        <v>3200.4</v>
      </c>
      <c r="AS18" s="76">
        <f>SUM(AS19+AS20)</f>
        <v>3200.4</v>
      </c>
      <c r="AT18" s="78">
        <f t="shared" si="18"/>
        <v>0</v>
      </c>
      <c r="AU18" s="79">
        <f>AS18/AQ18</f>
        <v>0.9236363636363637</v>
      </c>
      <c r="AV18" s="76">
        <f>SUM(AV19+AV20)</f>
        <v>3039</v>
      </c>
      <c r="AW18" s="76">
        <f>SUM(AW19+AW20)</f>
        <v>2945.4</v>
      </c>
      <c r="AX18" s="76">
        <f>SUM(AX19+AX20)</f>
        <v>3161.9</v>
      </c>
      <c r="AY18" s="78">
        <f t="shared" si="19"/>
        <v>216.5</v>
      </c>
      <c r="AZ18" s="79">
        <f t="shared" si="20"/>
        <v>1.0404409345179335</v>
      </c>
      <c r="BA18" s="82"/>
    </row>
    <row r="19" spans="1:53" s="10" customFormat="1" ht="15" customHeight="1">
      <c r="A19" s="158"/>
      <c r="B19" s="135" t="s">
        <v>42</v>
      </c>
      <c r="C19" s="37">
        <f t="shared" si="2"/>
        <v>15374</v>
      </c>
      <c r="D19" s="38">
        <f t="shared" si="0"/>
        <v>14533.6</v>
      </c>
      <c r="E19" s="39">
        <f t="shared" si="21"/>
        <v>15139.1</v>
      </c>
      <c r="F19" s="40">
        <f t="shared" si="4"/>
        <v>605.5</v>
      </c>
      <c r="G19" s="41">
        <f t="shared" si="7"/>
        <v>0.9847209574606479</v>
      </c>
      <c r="H19" s="38"/>
      <c r="I19" s="38"/>
      <c r="J19" s="38"/>
      <c r="K19" s="40"/>
      <c r="L19" s="41"/>
      <c r="M19" s="42">
        <f t="shared" si="22"/>
        <v>15374</v>
      </c>
      <c r="N19" s="43">
        <f t="shared" si="22"/>
        <v>14533.6</v>
      </c>
      <c r="O19" s="42">
        <f t="shared" si="22"/>
        <v>15139.1</v>
      </c>
      <c r="P19" s="40">
        <f>O19-N19</f>
        <v>605.5</v>
      </c>
      <c r="Q19" s="41">
        <f>O19/M19</f>
        <v>0.9847209574606479</v>
      </c>
      <c r="R19" s="38">
        <v>4</v>
      </c>
      <c r="S19" s="39">
        <v>1</v>
      </c>
      <c r="T19" s="38">
        <v>1</v>
      </c>
      <c r="U19" s="40">
        <f t="shared" si="10"/>
        <v>0</v>
      </c>
      <c r="V19" s="41">
        <f t="shared" si="11"/>
        <v>0.25</v>
      </c>
      <c r="W19" s="38">
        <v>175</v>
      </c>
      <c r="X19" s="39">
        <v>175</v>
      </c>
      <c r="Y19" s="38">
        <v>253.8</v>
      </c>
      <c r="Z19" s="107">
        <f>Y19-X19</f>
        <v>78.80000000000001</v>
      </c>
      <c r="AA19" s="41">
        <f t="shared" si="12"/>
        <v>1.4502857142857144</v>
      </c>
      <c r="AB19" s="38">
        <v>55</v>
      </c>
      <c r="AC19" s="39">
        <v>55</v>
      </c>
      <c r="AD19" s="38">
        <v>132.4</v>
      </c>
      <c r="AE19" s="40">
        <f>AD19-AC19</f>
        <v>77.4</v>
      </c>
      <c r="AF19" s="41">
        <f>AD19/AB19</f>
        <v>2.4072727272727272</v>
      </c>
      <c r="AG19" s="38">
        <v>10396</v>
      </c>
      <c r="AH19" s="39">
        <v>9714.7</v>
      </c>
      <c r="AI19" s="38">
        <v>9715</v>
      </c>
      <c r="AJ19" s="40">
        <f t="shared" si="14"/>
        <v>0.2999999999992724</v>
      </c>
      <c r="AK19" s="41">
        <f t="shared" si="15"/>
        <v>0.9344940361677568</v>
      </c>
      <c r="AL19" s="38">
        <v>3452</v>
      </c>
      <c r="AM19" s="39">
        <v>3295.9</v>
      </c>
      <c r="AN19" s="38">
        <v>3295.9</v>
      </c>
      <c r="AO19" s="40">
        <f>AN19-AM19</f>
        <v>0</v>
      </c>
      <c r="AP19" s="41">
        <f>AN19/AL19</f>
        <v>0.9547798377752028</v>
      </c>
      <c r="AQ19" s="38">
        <v>336</v>
      </c>
      <c r="AR19" s="39">
        <v>336</v>
      </c>
      <c r="AS19" s="38">
        <v>528.6</v>
      </c>
      <c r="AT19" s="40">
        <f t="shared" si="18"/>
        <v>192.60000000000002</v>
      </c>
      <c r="AU19" s="41">
        <f>AS19/AQ19</f>
        <v>1.5732142857142857</v>
      </c>
      <c r="AV19" s="38">
        <v>956</v>
      </c>
      <c r="AW19" s="39">
        <v>956</v>
      </c>
      <c r="AX19" s="38">
        <v>1212.4</v>
      </c>
      <c r="AY19" s="40">
        <f t="shared" si="19"/>
        <v>256.4000000000001</v>
      </c>
      <c r="AZ19" s="41">
        <f t="shared" si="20"/>
        <v>1.2682008368200839</v>
      </c>
      <c r="BA19" s="44"/>
    </row>
    <row r="20" spans="1:53" s="10" customFormat="1" ht="15" customHeight="1">
      <c r="A20" s="158"/>
      <c r="B20" s="135" t="s">
        <v>43</v>
      </c>
      <c r="C20" s="37">
        <f t="shared" si="2"/>
        <v>25386</v>
      </c>
      <c r="D20" s="38">
        <f t="shared" si="0"/>
        <v>22082.000000000004</v>
      </c>
      <c r="E20" s="39">
        <f t="shared" si="21"/>
        <v>21850.1</v>
      </c>
      <c r="F20" s="40">
        <f t="shared" si="4"/>
        <v>-231.9000000000051</v>
      </c>
      <c r="G20" s="41">
        <f t="shared" si="7"/>
        <v>0.8607145670842196</v>
      </c>
      <c r="H20" s="38"/>
      <c r="I20" s="38"/>
      <c r="J20" s="38"/>
      <c r="K20" s="40"/>
      <c r="L20" s="41"/>
      <c r="M20" s="42">
        <f t="shared" si="22"/>
        <v>25386</v>
      </c>
      <c r="N20" s="43">
        <f t="shared" si="22"/>
        <v>22082.000000000004</v>
      </c>
      <c r="O20" s="42">
        <f t="shared" si="22"/>
        <v>21850.1</v>
      </c>
      <c r="P20" s="40">
        <f>O20-N20</f>
        <v>-231.9000000000051</v>
      </c>
      <c r="Q20" s="41">
        <f>O20/M20</f>
        <v>0.8607145670842196</v>
      </c>
      <c r="R20" s="38">
        <v>1377</v>
      </c>
      <c r="S20" s="39">
        <v>1270.1</v>
      </c>
      <c r="T20" s="38">
        <v>1270.1</v>
      </c>
      <c r="U20" s="40">
        <f t="shared" si="10"/>
        <v>0</v>
      </c>
      <c r="V20" s="41">
        <f t="shared" si="11"/>
        <v>0.9223674655047204</v>
      </c>
      <c r="W20" s="38">
        <v>2598</v>
      </c>
      <c r="X20" s="39">
        <v>2339.1</v>
      </c>
      <c r="Y20" s="38">
        <v>2339.5</v>
      </c>
      <c r="Z20" s="107">
        <f>Y20-X20</f>
        <v>0.40000000000009095</v>
      </c>
      <c r="AA20" s="41">
        <f t="shared" si="12"/>
        <v>0.9005003849114703</v>
      </c>
      <c r="AB20" s="38">
        <v>2472</v>
      </c>
      <c r="AC20" s="39">
        <v>2023.7</v>
      </c>
      <c r="AD20" s="38">
        <v>2023.7</v>
      </c>
      <c r="AE20" s="40">
        <f>AD20-AC20</f>
        <v>0</v>
      </c>
      <c r="AF20" s="41">
        <f>AD20/AB20</f>
        <v>0.8186488673139158</v>
      </c>
      <c r="AG20" s="38">
        <v>9425</v>
      </c>
      <c r="AH20" s="39">
        <v>7793.6</v>
      </c>
      <c r="AI20" s="38">
        <v>7793.8</v>
      </c>
      <c r="AJ20" s="40">
        <f t="shared" si="14"/>
        <v>0.1999999999998181</v>
      </c>
      <c r="AK20" s="41">
        <f t="shared" si="15"/>
        <v>0.8269283819628648</v>
      </c>
      <c r="AL20" s="38">
        <v>4302</v>
      </c>
      <c r="AM20" s="39">
        <v>3801.7</v>
      </c>
      <c r="AN20" s="38">
        <v>3801.7</v>
      </c>
      <c r="AO20" s="40">
        <f>AN20-AM20</f>
        <v>0</v>
      </c>
      <c r="AP20" s="41">
        <f>AN20/AL20</f>
        <v>0.8837052533705253</v>
      </c>
      <c r="AQ20" s="38">
        <v>3129</v>
      </c>
      <c r="AR20" s="39">
        <v>2864.4</v>
      </c>
      <c r="AS20" s="38">
        <v>2671.8</v>
      </c>
      <c r="AT20" s="40">
        <f t="shared" si="18"/>
        <v>-192.5999999999999</v>
      </c>
      <c r="AU20" s="41">
        <f>AS20/AQ20</f>
        <v>0.853883029721956</v>
      </c>
      <c r="AV20" s="38">
        <v>2083</v>
      </c>
      <c r="AW20" s="39">
        <v>1989.4</v>
      </c>
      <c r="AX20" s="38">
        <v>1949.5</v>
      </c>
      <c r="AY20" s="40">
        <f t="shared" si="19"/>
        <v>-39.90000000000009</v>
      </c>
      <c r="AZ20" s="41">
        <f t="shared" si="20"/>
        <v>0.9359097455592895</v>
      </c>
      <c r="BA20" s="44"/>
    </row>
    <row r="21" spans="1:53" s="83" customFormat="1" ht="15" customHeight="1">
      <c r="A21" s="159"/>
      <c r="B21" s="132" t="s">
        <v>46</v>
      </c>
      <c r="C21" s="37">
        <f t="shared" si="2"/>
        <v>24374</v>
      </c>
      <c r="D21" s="38">
        <f t="shared" si="0"/>
        <v>19802.699999999997</v>
      </c>
      <c r="E21" s="39">
        <f t="shared" si="21"/>
        <v>19788</v>
      </c>
      <c r="F21" s="78">
        <f t="shared" si="4"/>
        <v>-14.69999999999709</v>
      </c>
      <c r="G21" s="79">
        <f t="shared" si="7"/>
        <v>0.8118486912283581</v>
      </c>
      <c r="H21" s="76">
        <f>H22+H23</f>
        <v>10345</v>
      </c>
      <c r="I21" s="76">
        <f>I22+I23</f>
        <v>7692.5</v>
      </c>
      <c r="J21" s="76">
        <f>J22+J23</f>
        <v>7692.5</v>
      </c>
      <c r="K21" s="78">
        <f>J21-I21</f>
        <v>0</v>
      </c>
      <c r="L21" s="79">
        <f>J21/H21</f>
        <v>0.7435959400676655</v>
      </c>
      <c r="M21" s="80">
        <f>M22+M23</f>
        <v>14029</v>
      </c>
      <c r="N21" s="81">
        <f>N22+N23</f>
        <v>12110.199999999999</v>
      </c>
      <c r="O21" s="80">
        <f>O22+O23</f>
        <v>12095.5</v>
      </c>
      <c r="P21" s="78">
        <f>O21-N21</f>
        <v>-14.699999999998909</v>
      </c>
      <c r="Q21" s="79">
        <f>O21/M21</f>
        <v>0.8621783448570818</v>
      </c>
      <c r="R21" s="76"/>
      <c r="S21" s="77"/>
      <c r="T21" s="76"/>
      <c r="U21" s="78"/>
      <c r="V21" s="79"/>
      <c r="W21" s="76"/>
      <c r="X21" s="77"/>
      <c r="Y21" s="84"/>
      <c r="Z21" s="107"/>
      <c r="AA21" s="79"/>
      <c r="AB21" s="76"/>
      <c r="AC21" s="77"/>
      <c r="AD21" s="76"/>
      <c r="AE21" s="78"/>
      <c r="AF21" s="79"/>
      <c r="AG21" s="76">
        <f>AG22+AG23</f>
        <v>14029</v>
      </c>
      <c r="AH21" s="77">
        <f>AH22+AH23</f>
        <v>12110.199999999999</v>
      </c>
      <c r="AI21" s="76">
        <f>AI22+AI23</f>
        <v>12095.5</v>
      </c>
      <c r="AJ21" s="78">
        <f t="shared" si="14"/>
        <v>-14.699999999998909</v>
      </c>
      <c r="AK21" s="79">
        <f t="shared" si="15"/>
        <v>0.8621783448570818</v>
      </c>
      <c r="AL21" s="76"/>
      <c r="AM21" s="77"/>
      <c r="AN21" s="76"/>
      <c r="AO21" s="78"/>
      <c r="AP21" s="79"/>
      <c r="AQ21" s="76"/>
      <c r="AR21" s="77"/>
      <c r="AS21" s="76"/>
      <c r="AT21" s="78"/>
      <c r="AU21" s="79"/>
      <c r="AV21" s="76"/>
      <c r="AW21" s="77"/>
      <c r="AX21" s="76"/>
      <c r="AY21" s="78"/>
      <c r="AZ21" s="79"/>
      <c r="BA21" s="82"/>
    </row>
    <row r="22" spans="1:53" s="10" customFormat="1" ht="15" customHeight="1">
      <c r="A22" s="158"/>
      <c r="B22" s="135" t="s">
        <v>42</v>
      </c>
      <c r="C22" s="37">
        <f t="shared" si="2"/>
        <v>2454</v>
      </c>
      <c r="D22" s="38">
        <f t="shared" si="0"/>
        <v>1963.8999999999999</v>
      </c>
      <c r="E22" s="39">
        <f t="shared" si="21"/>
        <v>1968.8999999999999</v>
      </c>
      <c r="F22" s="40">
        <f>E22-D22</f>
        <v>5</v>
      </c>
      <c r="G22" s="41">
        <f>E22/C22</f>
        <v>0.802322738386308</v>
      </c>
      <c r="H22" s="38">
        <v>1585</v>
      </c>
      <c r="I22" s="38">
        <v>1116.6</v>
      </c>
      <c r="J22" s="38">
        <v>1116.6</v>
      </c>
      <c r="K22" s="40">
        <f>J22-I22</f>
        <v>0</v>
      </c>
      <c r="L22" s="41">
        <f>J22/H22</f>
        <v>0.7044794952681387</v>
      </c>
      <c r="M22" s="42">
        <f aca="true" t="shared" si="23" ref="M22:O23">AG22</f>
        <v>869</v>
      </c>
      <c r="N22" s="43">
        <f t="shared" si="23"/>
        <v>847.3</v>
      </c>
      <c r="O22" s="42">
        <f t="shared" si="23"/>
        <v>852.3</v>
      </c>
      <c r="P22" s="40">
        <f>O22-N22</f>
        <v>5</v>
      </c>
      <c r="Q22" s="41">
        <f>O22/M22</f>
        <v>0.9807825086306099</v>
      </c>
      <c r="R22" s="38"/>
      <c r="S22" s="39"/>
      <c r="T22" s="38"/>
      <c r="U22" s="40"/>
      <c r="V22" s="41"/>
      <c r="W22" s="38"/>
      <c r="X22" s="39"/>
      <c r="Y22" s="74"/>
      <c r="Z22" s="107"/>
      <c r="AA22" s="41"/>
      <c r="AB22" s="38"/>
      <c r="AC22" s="39"/>
      <c r="AD22" s="38"/>
      <c r="AE22" s="40"/>
      <c r="AF22" s="41"/>
      <c r="AG22" s="38">
        <v>869</v>
      </c>
      <c r="AH22" s="39">
        <v>847.3</v>
      </c>
      <c r="AI22" s="38">
        <v>852.3</v>
      </c>
      <c r="AJ22" s="40">
        <f t="shared" si="14"/>
        <v>5</v>
      </c>
      <c r="AK22" s="41">
        <f t="shared" si="15"/>
        <v>0.9807825086306099</v>
      </c>
      <c r="AL22" s="38"/>
      <c r="AM22" s="39"/>
      <c r="AN22" s="38"/>
      <c r="AO22" s="40"/>
      <c r="AP22" s="41"/>
      <c r="AQ22" s="38"/>
      <c r="AR22" s="39"/>
      <c r="AS22" s="38"/>
      <c r="AT22" s="40"/>
      <c r="AU22" s="41"/>
      <c r="AV22" s="38"/>
      <c r="AW22" s="39"/>
      <c r="AX22" s="38"/>
      <c r="AY22" s="40"/>
      <c r="AZ22" s="41"/>
      <c r="BA22" s="44"/>
    </row>
    <row r="23" spans="1:53" s="10" customFormat="1" ht="15" customHeight="1">
      <c r="A23" s="158"/>
      <c r="B23" s="135" t="s">
        <v>43</v>
      </c>
      <c r="C23" s="37">
        <f t="shared" si="2"/>
        <v>21920</v>
      </c>
      <c r="D23" s="38">
        <f t="shared" si="0"/>
        <v>17838.8</v>
      </c>
      <c r="E23" s="39">
        <f t="shared" si="21"/>
        <v>17819.1</v>
      </c>
      <c r="F23" s="40">
        <f>E23-D23</f>
        <v>-19.700000000000728</v>
      </c>
      <c r="G23" s="41">
        <f>E23/C23</f>
        <v>0.8129151459854014</v>
      </c>
      <c r="H23" s="38">
        <v>8760</v>
      </c>
      <c r="I23" s="38">
        <v>6575.9</v>
      </c>
      <c r="J23" s="38">
        <v>6575.9</v>
      </c>
      <c r="K23" s="40">
        <f>J23-I23</f>
        <v>0</v>
      </c>
      <c r="L23" s="41">
        <f>J23/H23</f>
        <v>0.7506735159817352</v>
      </c>
      <c r="M23" s="42">
        <f t="shared" si="23"/>
        <v>13160</v>
      </c>
      <c r="N23" s="43">
        <f t="shared" si="23"/>
        <v>11262.9</v>
      </c>
      <c r="O23" s="42">
        <f t="shared" si="23"/>
        <v>11243.2</v>
      </c>
      <c r="P23" s="40">
        <f>O23-N23</f>
        <v>-19.69999999999891</v>
      </c>
      <c r="Q23" s="41">
        <f>O23/M23</f>
        <v>0.8543465045592705</v>
      </c>
      <c r="R23" s="38"/>
      <c r="S23" s="39"/>
      <c r="T23" s="38"/>
      <c r="U23" s="40"/>
      <c r="V23" s="41"/>
      <c r="W23" s="38"/>
      <c r="X23" s="39"/>
      <c r="Y23" s="74"/>
      <c r="Z23" s="107"/>
      <c r="AA23" s="41"/>
      <c r="AB23" s="38"/>
      <c r="AC23" s="39"/>
      <c r="AD23" s="38"/>
      <c r="AE23" s="40"/>
      <c r="AF23" s="41"/>
      <c r="AG23" s="38">
        <v>13160</v>
      </c>
      <c r="AH23" s="39">
        <v>11262.9</v>
      </c>
      <c r="AI23" s="38">
        <v>11243.2</v>
      </c>
      <c r="AJ23" s="40">
        <f t="shared" si="14"/>
        <v>-19.69999999999891</v>
      </c>
      <c r="AK23" s="41">
        <f t="shared" si="15"/>
        <v>0.8543465045592705</v>
      </c>
      <c r="AL23" s="38"/>
      <c r="AM23" s="39"/>
      <c r="AN23" s="38"/>
      <c r="AO23" s="40"/>
      <c r="AP23" s="41"/>
      <c r="AQ23" s="38"/>
      <c r="AR23" s="39"/>
      <c r="AS23" s="38"/>
      <c r="AT23" s="40"/>
      <c r="AU23" s="41"/>
      <c r="AV23" s="38"/>
      <c r="AW23" s="39"/>
      <c r="AX23" s="38"/>
      <c r="AY23" s="40"/>
      <c r="AZ23" s="41"/>
      <c r="BA23" s="44"/>
    </row>
    <row r="24" spans="1:53" s="9" customFormat="1" ht="15" customHeight="1" thickBot="1">
      <c r="A24" s="157"/>
      <c r="B24" s="138" t="s">
        <v>27</v>
      </c>
      <c r="C24" s="30">
        <f t="shared" si="2"/>
        <v>5955.7</v>
      </c>
      <c r="D24" s="31">
        <f t="shared" si="0"/>
        <v>5578.5</v>
      </c>
      <c r="E24" s="32">
        <f t="shared" si="21"/>
        <v>5419.9</v>
      </c>
      <c r="F24" s="26">
        <f t="shared" si="4"/>
        <v>-158.60000000000036</v>
      </c>
      <c r="G24" s="33">
        <f t="shared" si="7"/>
        <v>0.9100357640579613</v>
      </c>
      <c r="H24" s="31">
        <v>5865.2</v>
      </c>
      <c r="I24" s="31">
        <v>5511.5</v>
      </c>
      <c r="J24" s="31">
        <v>5343.9</v>
      </c>
      <c r="K24" s="26">
        <f>J24-I24</f>
        <v>-167.60000000000036</v>
      </c>
      <c r="L24" s="33">
        <f aca="true" t="shared" si="24" ref="L24:L29">J24/H24</f>
        <v>0.9111198254108982</v>
      </c>
      <c r="M24" s="34">
        <f>R24+W24+AB24+AG24+AL24+AQ24+AV24</f>
        <v>90.50000000000001</v>
      </c>
      <c r="N24" s="35">
        <f>S24+X24+AC24+AH24+AM24+AR24+AW24</f>
        <v>67</v>
      </c>
      <c r="O24" s="34">
        <f>T24+Y24+AD24+AI24+AN24+AS24+AX24</f>
        <v>76</v>
      </c>
      <c r="P24" s="26">
        <f t="shared" si="8"/>
        <v>9</v>
      </c>
      <c r="Q24" s="33">
        <f t="shared" si="9"/>
        <v>0.8397790055248617</v>
      </c>
      <c r="R24" s="31">
        <v>5.8</v>
      </c>
      <c r="S24" s="32">
        <v>4.4</v>
      </c>
      <c r="T24" s="31">
        <v>4.4</v>
      </c>
      <c r="U24" s="26">
        <f t="shared" si="10"/>
        <v>0</v>
      </c>
      <c r="V24" s="33">
        <f t="shared" si="11"/>
        <v>0.7586206896551725</v>
      </c>
      <c r="W24" s="31">
        <v>12.7</v>
      </c>
      <c r="X24" s="32">
        <v>5.3</v>
      </c>
      <c r="Y24" s="31">
        <v>5.3</v>
      </c>
      <c r="Z24" s="105">
        <f>Y24-X24</f>
        <v>0</v>
      </c>
      <c r="AA24" s="33">
        <f t="shared" si="12"/>
        <v>0.4173228346456693</v>
      </c>
      <c r="AB24" s="31">
        <v>16.1</v>
      </c>
      <c r="AC24" s="32">
        <v>16.1</v>
      </c>
      <c r="AD24" s="31">
        <v>16.2</v>
      </c>
      <c r="AE24" s="26">
        <f t="shared" si="13"/>
        <v>0.09999999999999787</v>
      </c>
      <c r="AF24" s="33">
        <f>AD24/AB24</f>
        <v>1.0062111801242235</v>
      </c>
      <c r="AG24" s="31"/>
      <c r="AH24" s="32"/>
      <c r="AI24" s="31"/>
      <c r="AJ24" s="26"/>
      <c r="AK24" s="33"/>
      <c r="AL24" s="31">
        <v>45.8</v>
      </c>
      <c r="AM24" s="32">
        <v>31.4</v>
      </c>
      <c r="AN24" s="31">
        <v>31.4</v>
      </c>
      <c r="AO24" s="26">
        <f t="shared" si="16"/>
        <v>0</v>
      </c>
      <c r="AP24" s="33">
        <f t="shared" si="17"/>
        <v>0.6855895196506551</v>
      </c>
      <c r="AQ24" s="31">
        <v>5.2</v>
      </c>
      <c r="AR24" s="32">
        <v>5.2</v>
      </c>
      <c r="AS24" s="31">
        <v>13.9</v>
      </c>
      <c r="AT24" s="26">
        <f t="shared" si="18"/>
        <v>8.7</v>
      </c>
      <c r="AU24" s="33">
        <f>AS24/AQ24</f>
        <v>2.673076923076923</v>
      </c>
      <c r="AV24" s="31">
        <v>4.9</v>
      </c>
      <c r="AW24" s="32">
        <v>4.6</v>
      </c>
      <c r="AX24" s="32">
        <v>4.8</v>
      </c>
      <c r="AY24" s="26">
        <f t="shared" si="19"/>
        <v>0.20000000000000018</v>
      </c>
      <c r="AZ24" s="33">
        <f t="shared" si="20"/>
        <v>0.9795918367346937</v>
      </c>
      <c r="BA24" s="36"/>
    </row>
    <row r="25" spans="1:53" s="98" customFormat="1" ht="15" customHeight="1" thickBot="1">
      <c r="A25" s="156"/>
      <c r="B25" s="133" t="s">
        <v>21</v>
      </c>
      <c r="C25" s="99">
        <f aca="true" t="shared" si="25" ref="C25:C45">H25+M25</f>
        <v>38792.4</v>
      </c>
      <c r="D25" s="95">
        <f t="shared" si="0"/>
        <v>37804.4</v>
      </c>
      <c r="E25" s="100">
        <f t="shared" si="21"/>
        <v>70312.5</v>
      </c>
      <c r="F25" s="95">
        <f aca="true" t="shared" si="26" ref="F25:F45">E25-D25</f>
        <v>32508.1</v>
      </c>
      <c r="G25" s="96">
        <f aca="true" t="shared" si="27" ref="G25:G39">E25/C25</f>
        <v>1.8125328672626597</v>
      </c>
      <c r="H25" s="95">
        <f>H26+H35+H36+H37+H38+H40+H41+H42+H43+H44</f>
        <v>28745.9</v>
      </c>
      <c r="I25" s="95">
        <f>I26+I35+I36+I37+I38+I40+I41+I42+I43+I44</f>
        <v>28290.100000000002</v>
      </c>
      <c r="J25" s="95">
        <f>J26+J35+J36+J37+J38+J39+J40+J41+J42+J43+J44</f>
        <v>33292.399999999994</v>
      </c>
      <c r="K25" s="95">
        <f aca="true" t="shared" si="28" ref="K25:K39">J25-I25</f>
        <v>5002.299999999992</v>
      </c>
      <c r="L25" s="96">
        <f t="shared" si="24"/>
        <v>1.1581616856664774</v>
      </c>
      <c r="M25" s="95">
        <f>M26+M35+M36+M37+M38+M39+M40+M41+M42+M43+M44</f>
        <v>10046.499999999998</v>
      </c>
      <c r="N25" s="95">
        <f>N26+N35+N36+N37+N38+N39+N40+N41+N42+N43+N44</f>
        <v>9514.300000000001</v>
      </c>
      <c r="O25" s="95">
        <f>O26+O35+O36+O37+O38+O39+O40+O41+O42+O43+O44</f>
        <v>37020.1</v>
      </c>
      <c r="P25" s="95">
        <f t="shared" si="8"/>
        <v>27505.799999999996</v>
      </c>
      <c r="Q25" s="96">
        <f t="shared" si="9"/>
        <v>3.6848753297168173</v>
      </c>
      <c r="R25" s="95">
        <f>R26+R35+R36+R37+R38+R40+R41+R42+R43</f>
        <v>0.8</v>
      </c>
      <c r="S25" s="95">
        <f>S26+S35+S36+S37+S38+S40+S41+S42+S43</f>
        <v>0.8</v>
      </c>
      <c r="T25" s="95">
        <f>T26+T35+T36+T37+T38+T40+T41+T42+T43</f>
        <v>9.2</v>
      </c>
      <c r="U25" s="95">
        <f t="shared" si="10"/>
        <v>8.399999999999999</v>
      </c>
      <c r="V25" s="96">
        <f t="shared" si="11"/>
        <v>11.499999999999998</v>
      </c>
      <c r="W25" s="95">
        <f>W26+W35+W36+W37+W38+W40+W41+W42+W43+W44</f>
        <v>47.1</v>
      </c>
      <c r="X25" s="95">
        <f>X26+X35+X36+X37+X38+X40+X41+X42+X43+X44</f>
        <v>43.1</v>
      </c>
      <c r="Y25" s="95">
        <f>Y26+Y35+Y36+Y37+Y38+Y40+Y41+Y42+Y43</f>
        <v>50.3</v>
      </c>
      <c r="Z25" s="104">
        <f>Y25-X25</f>
        <v>7.199999999999996</v>
      </c>
      <c r="AA25" s="96">
        <f t="shared" si="12"/>
        <v>1.0679405520169851</v>
      </c>
      <c r="AB25" s="95">
        <f>AB26+AB35+AB36+AB37+AB38+AB40+AB41+AB42+AB43+AB44</f>
        <v>2.6</v>
      </c>
      <c r="AC25" s="95">
        <f>AC26+AC35+AC36+AC37+AC38+AC40+AC41+AC42+AC43+AC44</f>
        <v>2.6</v>
      </c>
      <c r="AD25" s="95">
        <f>AD26+AD35+AD36+AD37+AD38+AD40+AD41+AD42+AD43+AD44</f>
        <v>482.1</v>
      </c>
      <c r="AE25" s="95">
        <f t="shared" si="13"/>
        <v>479.5</v>
      </c>
      <c r="AF25" s="96">
        <f>AD25/AB25</f>
        <v>185.42307692307693</v>
      </c>
      <c r="AG25" s="95">
        <f>AG26+AG35+AG36+AG37+AG38+AG39+AG40+AG41+AG42+AG43+AG44</f>
        <v>9531.3</v>
      </c>
      <c r="AH25" s="95">
        <f>AH26+AH35+AH36+AH37+AH38+AH39+AH40+AH41+AH42+AH43+AH44</f>
        <v>9059.000000000004</v>
      </c>
      <c r="AI25" s="95">
        <f>AI26+AI35+AI36+AI37+AI38+AI39+AI40+AI41+AI42+AI43+AI44</f>
        <v>34468.50000000001</v>
      </c>
      <c r="AJ25" s="95">
        <f>AI25-AH25</f>
        <v>25409.500000000004</v>
      </c>
      <c r="AK25" s="96">
        <f>AI25/AG25</f>
        <v>3.616348242107583</v>
      </c>
      <c r="AL25" s="95">
        <f>AL26+AL35+AL36+AL37+AL38+AL40+AL41+AL42+AL43+AL44</f>
        <v>459.4</v>
      </c>
      <c r="AM25" s="95">
        <f>AM26+AM35+AM36+AM37+AM38+AM40+AM41+AM42+AM43+AM44</f>
        <v>404.1</v>
      </c>
      <c r="AN25" s="95">
        <f>AN26+AN35+AN36+AN37+AN38+AN40+AN41+AN42+AN43+AN44</f>
        <v>2007</v>
      </c>
      <c r="AO25" s="95">
        <f t="shared" si="16"/>
        <v>1602.9</v>
      </c>
      <c r="AP25" s="96">
        <f t="shared" si="17"/>
        <v>4.368741837178929</v>
      </c>
      <c r="AQ25" s="95">
        <f>AQ26+AQ35+AQ36+AQ37+AQ38+AQ40+AQ41+AQ42+AQ43</f>
        <v>1.7</v>
      </c>
      <c r="AR25" s="95">
        <f>AR26+AR35+AR36+AR37+AR38+AR40+AR41+AR42+AR43</f>
        <v>1.7</v>
      </c>
      <c r="AS25" s="95">
        <f>AS26+AS35+AS36+AS37+AS38+AS40+AS41+AS42+AS43</f>
        <v>2</v>
      </c>
      <c r="AT25" s="95">
        <f t="shared" si="18"/>
        <v>0.30000000000000004</v>
      </c>
      <c r="AU25" s="96">
        <f>AS25/AQ25</f>
        <v>1.1764705882352942</v>
      </c>
      <c r="AV25" s="95">
        <f>AV26+AV35+AV36+AV37+AV38+AV40+AV41+AV42+AV43</f>
        <v>3.6</v>
      </c>
      <c r="AW25" s="95">
        <f>AW26+AW35+AW36+AW37+AW38+AW40+AW41+AW42+AW43</f>
        <v>3</v>
      </c>
      <c r="AX25" s="95">
        <f>AX26+AX35+AX36+AX37+AX38+AX40+AX41+AX42+AX43</f>
        <v>1</v>
      </c>
      <c r="AY25" s="95">
        <f t="shared" si="19"/>
        <v>-2</v>
      </c>
      <c r="AZ25" s="96">
        <f t="shared" si="20"/>
        <v>0.2777777777777778</v>
      </c>
      <c r="BA25" s="101"/>
    </row>
    <row r="26" spans="1:53" s="9" customFormat="1" ht="15" customHeight="1">
      <c r="A26" s="157"/>
      <c r="B26" s="134" t="s">
        <v>28</v>
      </c>
      <c r="C26" s="25">
        <f t="shared" si="25"/>
        <v>30860.000000000004</v>
      </c>
      <c r="D26" s="26">
        <f t="shared" si="0"/>
        <v>29918.300000000007</v>
      </c>
      <c r="E26" s="27">
        <f t="shared" si="21"/>
        <v>34217.3</v>
      </c>
      <c r="F26" s="26">
        <f t="shared" si="26"/>
        <v>4298.999999999996</v>
      </c>
      <c r="G26" s="28">
        <f t="shared" si="27"/>
        <v>1.1087913156189242</v>
      </c>
      <c r="H26" s="26">
        <f>SUM(H27:H33)</f>
        <v>24035.700000000004</v>
      </c>
      <c r="I26" s="26">
        <f>SUM(I27:I33)</f>
        <v>23610.700000000004</v>
      </c>
      <c r="J26" s="26">
        <f>SUM(J27:J34)</f>
        <v>27588.100000000002</v>
      </c>
      <c r="K26" s="26">
        <f t="shared" si="28"/>
        <v>3977.399999999998</v>
      </c>
      <c r="L26" s="28">
        <f t="shared" si="24"/>
        <v>1.147796818898555</v>
      </c>
      <c r="M26" s="26">
        <f>M27+M28+M29+M30+M31+M32+M33+M34</f>
        <v>6824.299999999999</v>
      </c>
      <c r="N26" s="35">
        <f>S26+X26+AC26+AH26+AM26+AR26+AW26</f>
        <v>6307.600000000001</v>
      </c>
      <c r="O26" s="35">
        <f>T26+Y26+AD26+AI26+AN26+AS26+AX26</f>
        <v>6629.2</v>
      </c>
      <c r="P26" s="26">
        <f t="shared" si="8"/>
        <v>321.59999999999854</v>
      </c>
      <c r="Q26" s="28">
        <f t="shared" si="9"/>
        <v>0.9714109872074792</v>
      </c>
      <c r="R26" s="26"/>
      <c r="S26" s="26"/>
      <c r="T26" s="26"/>
      <c r="U26" s="26"/>
      <c r="V26" s="28"/>
      <c r="W26" s="26">
        <f>W27+W28+W29+W30+W31+W32</f>
        <v>43.6</v>
      </c>
      <c r="X26" s="26">
        <f>X27+X28+X29+X30+X31+X32</f>
        <v>39.6</v>
      </c>
      <c r="Y26" s="27">
        <f>Y27+Y28+Y29+Y30+Y31+Y32</f>
        <v>39.9</v>
      </c>
      <c r="Z26" s="106">
        <f>Y26-X26</f>
        <v>0.29999999999999716</v>
      </c>
      <c r="AA26" s="28">
        <f>Y26/W26</f>
        <v>0.915137614678899</v>
      </c>
      <c r="AB26" s="26"/>
      <c r="AC26" s="26"/>
      <c r="AD26" s="27"/>
      <c r="AE26" s="26"/>
      <c r="AF26" s="28"/>
      <c r="AG26" s="26">
        <f>AG27+AG28+AG29+AG30+AG31+AG32+AG33+AG34</f>
        <v>6333.9</v>
      </c>
      <c r="AH26" s="26">
        <f>AH27+AH28+AH29+AH30+AH31+AH32+AH33+AH34</f>
        <v>5876.500000000001</v>
      </c>
      <c r="AI26" s="26">
        <f>SUM(AI27:AI34)</f>
        <v>6197.8</v>
      </c>
      <c r="AJ26" s="26">
        <f>AI26-AH26</f>
        <v>321.2999999999993</v>
      </c>
      <c r="AK26" s="28">
        <f>AI26/AG26</f>
        <v>0.9785124488861524</v>
      </c>
      <c r="AL26" s="26">
        <f>AL27+AL28+AL29+AL30+AL31+AL32</f>
        <v>446.79999999999995</v>
      </c>
      <c r="AM26" s="26">
        <f>AM27+AM28+AM29+AM30+AM31+AM32</f>
        <v>391.5</v>
      </c>
      <c r="AN26" s="26">
        <f>AN27+AN28+AN29+AN30+AN31+AN32</f>
        <v>391.5</v>
      </c>
      <c r="AO26" s="26">
        <f t="shared" si="16"/>
        <v>0</v>
      </c>
      <c r="AP26" s="28">
        <f t="shared" si="17"/>
        <v>0.876230975828111</v>
      </c>
      <c r="AQ26" s="26"/>
      <c r="AR26" s="26"/>
      <c r="AS26" s="26"/>
      <c r="AT26" s="26"/>
      <c r="AU26" s="28"/>
      <c r="AV26" s="26"/>
      <c r="AW26" s="26"/>
      <c r="AX26" s="26"/>
      <c r="AY26" s="26"/>
      <c r="AZ26" s="28"/>
      <c r="BA26" s="36"/>
    </row>
    <row r="27" spans="1:53" s="10" customFormat="1" ht="15" customHeight="1">
      <c r="A27" s="158"/>
      <c r="B27" s="135" t="s">
        <v>15</v>
      </c>
      <c r="C27" s="37">
        <f t="shared" si="25"/>
        <v>77.5</v>
      </c>
      <c r="D27" s="38">
        <f t="shared" si="0"/>
        <v>77.5</v>
      </c>
      <c r="E27" s="39">
        <f t="shared" si="21"/>
        <v>56</v>
      </c>
      <c r="F27" s="40">
        <f t="shared" si="26"/>
        <v>-21.5</v>
      </c>
      <c r="G27" s="41">
        <f t="shared" si="27"/>
        <v>0.7225806451612903</v>
      </c>
      <c r="H27" s="38">
        <v>77.5</v>
      </c>
      <c r="I27" s="38">
        <v>77.5</v>
      </c>
      <c r="J27" s="38">
        <v>56</v>
      </c>
      <c r="K27" s="40">
        <f t="shared" si="28"/>
        <v>-21.5</v>
      </c>
      <c r="L27" s="66">
        <f t="shared" si="24"/>
        <v>0.7225806451612903</v>
      </c>
      <c r="M27" s="42">
        <f>R27+W27+AB27+AG27+AL27+AQ27+AV27</f>
        <v>0</v>
      </c>
      <c r="N27" s="42">
        <f>S27+X27+AC27+AH27+AM27+AR27+AW27</f>
        <v>0</v>
      </c>
      <c r="O27" s="55">
        <f>T27+Y27+AD27+AI27+AN27+AS27+AX27</f>
        <v>0</v>
      </c>
      <c r="P27" s="40">
        <f>O27-N27</f>
        <v>0</v>
      </c>
      <c r="Q27" s="41"/>
      <c r="R27" s="46"/>
      <c r="S27" s="46"/>
      <c r="T27" s="39"/>
      <c r="U27" s="47"/>
      <c r="V27" s="48"/>
      <c r="W27" s="38"/>
      <c r="X27" s="38"/>
      <c r="Y27" s="39"/>
      <c r="Z27" s="107"/>
      <c r="AA27" s="65"/>
      <c r="AB27" s="38"/>
      <c r="AC27" s="38"/>
      <c r="AD27" s="39"/>
      <c r="AE27" s="40"/>
      <c r="AF27" s="33"/>
      <c r="AG27" s="46"/>
      <c r="AH27" s="46"/>
      <c r="AI27" s="39"/>
      <c r="AJ27" s="47"/>
      <c r="AK27" s="48"/>
      <c r="AL27" s="38"/>
      <c r="AM27" s="38"/>
      <c r="AN27" s="39"/>
      <c r="AO27" s="40"/>
      <c r="AP27" s="33"/>
      <c r="AQ27" s="38"/>
      <c r="AR27" s="38"/>
      <c r="AS27" s="39"/>
      <c r="AT27" s="40"/>
      <c r="AU27" s="28"/>
      <c r="AV27" s="38"/>
      <c r="AW27" s="39"/>
      <c r="AX27" s="39"/>
      <c r="AY27" s="40"/>
      <c r="AZ27" s="33"/>
      <c r="BA27" s="36"/>
    </row>
    <row r="28" spans="1:53" s="10" customFormat="1" ht="18">
      <c r="A28" s="158"/>
      <c r="B28" s="136" t="s">
        <v>30</v>
      </c>
      <c r="C28" s="37">
        <f t="shared" si="25"/>
        <v>28347.800000000003</v>
      </c>
      <c r="D28" s="38">
        <f t="shared" si="0"/>
        <v>28022.800000000003</v>
      </c>
      <c r="E28" s="39">
        <f t="shared" si="21"/>
        <v>32294.8</v>
      </c>
      <c r="F28" s="40">
        <f t="shared" si="26"/>
        <v>4271.999999999996</v>
      </c>
      <c r="G28" s="41">
        <f t="shared" si="27"/>
        <v>1.1392347907068625</v>
      </c>
      <c r="H28" s="38">
        <v>23282.7</v>
      </c>
      <c r="I28" s="38">
        <v>22957.7</v>
      </c>
      <c r="J28" s="38">
        <v>26909</v>
      </c>
      <c r="K28" s="40">
        <f t="shared" si="28"/>
        <v>3951.2999999999993</v>
      </c>
      <c r="L28" s="41">
        <f t="shared" si="24"/>
        <v>1.155750836457971</v>
      </c>
      <c r="M28" s="42">
        <f aca="true" t="shared" si="29" ref="M28:M35">R28+W28+AB28+AG28+AL28+AQ28+AV28</f>
        <v>5065.1</v>
      </c>
      <c r="N28" s="43">
        <f aca="true" t="shared" si="30" ref="N28:N40">S28+X28+AC28+AH28+AM28+AR28+AW28</f>
        <v>5065.1</v>
      </c>
      <c r="O28" s="55">
        <f aca="true" t="shared" si="31" ref="O28:O35">T28+Y28+AD28+AI28+AN28+AS28+AX28</f>
        <v>5385.8</v>
      </c>
      <c r="P28" s="40">
        <f t="shared" si="8"/>
        <v>320.6999999999998</v>
      </c>
      <c r="Q28" s="41">
        <f aca="true" t="shared" si="32" ref="Q28:Q34">O28/M28</f>
        <v>1.063315630491007</v>
      </c>
      <c r="R28" s="38"/>
      <c r="S28" s="38"/>
      <c r="T28" s="39"/>
      <c r="U28" s="40"/>
      <c r="V28" s="41"/>
      <c r="W28" s="38"/>
      <c r="X28" s="38"/>
      <c r="Y28" s="39"/>
      <c r="Z28" s="107"/>
      <c r="AA28" s="66"/>
      <c r="AB28" s="38"/>
      <c r="AC28" s="38"/>
      <c r="AD28" s="39"/>
      <c r="AE28" s="40"/>
      <c r="AF28" s="41"/>
      <c r="AG28" s="38">
        <v>5065.1</v>
      </c>
      <c r="AH28" s="38">
        <v>5065.1</v>
      </c>
      <c r="AI28" s="39">
        <v>5385.8</v>
      </c>
      <c r="AJ28" s="40">
        <f>AI28-AH28</f>
        <v>320.6999999999998</v>
      </c>
      <c r="AK28" s="41">
        <f>AI28/AG28</f>
        <v>1.063315630491007</v>
      </c>
      <c r="AL28" s="38"/>
      <c r="AM28" s="38"/>
      <c r="AN28" s="39"/>
      <c r="AO28" s="40"/>
      <c r="AP28" s="41"/>
      <c r="AQ28" s="38"/>
      <c r="AR28" s="38"/>
      <c r="AS28" s="39"/>
      <c r="AT28" s="40"/>
      <c r="AU28" s="28"/>
      <c r="AV28" s="38"/>
      <c r="AW28" s="39"/>
      <c r="AX28" s="39"/>
      <c r="AY28" s="40"/>
      <c r="AZ28" s="41"/>
      <c r="BA28" s="36"/>
    </row>
    <row r="29" spans="1:53" s="10" customFormat="1" ht="15" customHeight="1">
      <c r="A29" s="158"/>
      <c r="B29" s="135" t="s">
        <v>31</v>
      </c>
      <c r="C29" s="37">
        <f t="shared" si="25"/>
        <v>189.3</v>
      </c>
      <c r="D29" s="39">
        <f t="shared" si="0"/>
        <v>169.2</v>
      </c>
      <c r="E29" s="38">
        <f t="shared" si="21"/>
        <v>189.4</v>
      </c>
      <c r="F29" s="40">
        <f t="shared" si="26"/>
        <v>20.200000000000017</v>
      </c>
      <c r="G29" s="41">
        <f t="shared" si="27"/>
        <v>1.000528262017961</v>
      </c>
      <c r="H29" s="38">
        <v>95.4</v>
      </c>
      <c r="I29" s="38">
        <v>95.4</v>
      </c>
      <c r="J29" s="38">
        <v>115.4</v>
      </c>
      <c r="K29" s="40">
        <f t="shared" si="28"/>
        <v>20</v>
      </c>
      <c r="L29" s="66">
        <f t="shared" si="24"/>
        <v>1.2096436058700208</v>
      </c>
      <c r="M29" s="42">
        <f t="shared" si="29"/>
        <v>93.9</v>
      </c>
      <c r="N29" s="43">
        <f t="shared" si="30"/>
        <v>73.8</v>
      </c>
      <c r="O29" s="55">
        <f t="shared" si="31"/>
        <v>74</v>
      </c>
      <c r="P29" s="40">
        <f t="shared" si="8"/>
        <v>0.20000000000000284</v>
      </c>
      <c r="Q29" s="41">
        <f t="shared" si="32"/>
        <v>0.7880724174653887</v>
      </c>
      <c r="R29" s="38"/>
      <c r="S29" s="38"/>
      <c r="T29" s="39"/>
      <c r="U29" s="40"/>
      <c r="V29" s="33"/>
      <c r="W29" s="38"/>
      <c r="X29" s="38"/>
      <c r="Y29" s="39"/>
      <c r="Z29" s="107"/>
      <c r="AA29" s="66"/>
      <c r="AB29" s="38"/>
      <c r="AC29" s="38"/>
      <c r="AD29" s="39"/>
      <c r="AE29" s="40"/>
      <c r="AF29" s="41"/>
      <c r="AG29" s="38">
        <v>93.9</v>
      </c>
      <c r="AH29" s="38">
        <v>73.8</v>
      </c>
      <c r="AI29" s="39">
        <v>74</v>
      </c>
      <c r="AJ29" s="40">
        <f>AI29-AH29</f>
        <v>0.20000000000000284</v>
      </c>
      <c r="AK29" s="41">
        <f>AI29/AG29</f>
        <v>0.7880724174653887</v>
      </c>
      <c r="AL29" s="38"/>
      <c r="AM29" s="38"/>
      <c r="AN29" s="39"/>
      <c r="AO29" s="40"/>
      <c r="AP29" s="66"/>
      <c r="AQ29" s="38"/>
      <c r="AR29" s="38"/>
      <c r="AS29" s="39"/>
      <c r="AT29" s="40"/>
      <c r="AU29" s="119"/>
      <c r="AV29" s="38"/>
      <c r="AW29" s="39"/>
      <c r="AX29" s="39"/>
      <c r="AY29" s="40"/>
      <c r="AZ29" s="33"/>
      <c r="BA29" s="36"/>
    </row>
    <row r="30" spans="1:53" s="10" customFormat="1" ht="15" customHeight="1">
      <c r="A30" s="158"/>
      <c r="B30" s="135" t="s">
        <v>2</v>
      </c>
      <c r="C30" s="37">
        <f t="shared" si="25"/>
        <v>183.2</v>
      </c>
      <c r="D30" s="38">
        <f t="shared" si="0"/>
        <v>169.2</v>
      </c>
      <c r="E30" s="39">
        <f t="shared" si="21"/>
        <v>169.5</v>
      </c>
      <c r="F30" s="40">
        <f t="shared" si="26"/>
        <v>0.30000000000001137</v>
      </c>
      <c r="G30" s="41">
        <f t="shared" si="27"/>
        <v>0.9252183406113538</v>
      </c>
      <c r="H30" s="38"/>
      <c r="I30" s="38"/>
      <c r="J30" s="38"/>
      <c r="K30" s="40"/>
      <c r="L30" s="41"/>
      <c r="M30" s="42">
        <f t="shared" si="29"/>
        <v>183.2</v>
      </c>
      <c r="N30" s="43">
        <f t="shared" si="30"/>
        <v>169.2</v>
      </c>
      <c r="O30" s="55">
        <f t="shared" si="31"/>
        <v>169.5</v>
      </c>
      <c r="P30" s="40">
        <f t="shared" si="8"/>
        <v>0.30000000000001137</v>
      </c>
      <c r="Q30" s="41">
        <f t="shared" si="32"/>
        <v>0.9252183406113538</v>
      </c>
      <c r="R30" s="38"/>
      <c r="S30" s="38"/>
      <c r="T30" s="39"/>
      <c r="U30" s="40"/>
      <c r="V30" s="33"/>
      <c r="W30" s="38">
        <v>43.6</v>
      </c>
      <c r="X30" s="38">
        <v>39.6</v>
      </c>
      <c r="Y30" s="39">
        <v>39.9</v>
      </c>
      <c r="Z30" s="107">
        <f>Y30-X30</f>
        <v>0.29999999999999716</v>
      </c>
      <c r="AA30" s="41">
        <f>Y30/W30</f>
        <v>0.915137614678899</v>
      </c>
      <c r="AB30" s="38"/>
      <c r="AC30" s="38"/>
      <c r="AD30" s="39"/>
      <c r="AE30" s="40"/>
      <c r="AF30" s="33"/>
      <c r="AG30" s="38"/>
      <c r="AH30" s="38"/>
      <c r="AI30" s="39"/>
      <c r="AJ30" s="40"/>
      <c r="AK30" s="41"/>
      <c r="AL30" s="38">
        <v>139.6</v>
      </c>
      <c r="AM30" s="38">
        <v>129.6</v>
      </c>
      <c r="AN30" s="39">
        <v>129.6</v>
      </c>
      <c r="AO30" s="40">
        <f>AN30-AM30</f>
        <v>0</v>
      </c>
      <c r="AP30" s="41">
        <f>AN30/AL30</f>
        <v>0.9283667621776505</v>
      </c>
      <c r="AQ30" s="38"/>
      <c r="AR30" s="38"/>
      <c r="AS30" s="39"/>
      <c r="AT30" s="40"/>
      <c r="AU30" s="28"/>
      <c r="AV30" s="38"/>
      <c r="AW30" s="39"/>
      <c r="AX30" s="39"/>
      <c r="AY30" s="40"/>
      <c r="AZ30" s="33"/>
      <c r="BA30" s="36"/>
    </row>
    <row r="31" spans="1:53" s="10" customFormat="1" ht="15" customHeight="1">
      <c r="A31" s="158"/>
      <c r="B31" s="135" t="s">
        <v>23</v>
      </c>
      <c r="C31" s="37">
        <f t="shared" si="25"/>
        <v>818.0999999999999</v>
      </c>
      <c r="D31" s="38">
        <f t="shared" si="0"/>
        <v>672.8</v>
      </c>
      <c r="E31" s="39">
        <f t="shared" si="21"/>
        <v>504.2</v>
      </c>
      <c r="F31" s="40">
        <f t="shared" si="26"/>
        <v>-168.59999999999997</v>
      </c>
      <c r="G31" s="41">
        <f t="shared" si="27"/>
        <v>0.6163060750519497</v>
      </c>
      <c r="H31" s="38">
        <v>510.9</v>
      </c>
      <c r="I31" s="38">
        <v>410.9</v>
      </c>
      <c r="J31" s="38">
        <v>242.3</v>
      </c>
      <c r="K31" s="40">
        <f t="shared" si="28"/>
        <v>-168.59999999999997</v>
      </c>
      <c r="L31" s="41">
        <f>J31/H31</f>
        <v>0.47426110784889414</v>
      </c>
      <c r="M31" s="42">
        <f t="shared" si="29"/>
        <v>307.2</v>
      </c>
      <c r="N31" s="43">
        <f t="shared" si="30"/>
        <v>261.9</v>
      </c>
      <c r="O31" s="55">
        <f t="shared" si="31"/>
        <v>261.9</v>
      </c>
      <c r="P31" s="40">
        <f t="shared" si="8"/>
        <v>0</v>
      </c>
      <c r="Q31" s="41">
        <f t="shared" si="32"/>
        <v>0.8525390625</v>
      </c>
      <c r="R31" s="46"/>
      <c r="S31" s="46"/>
      <c r="T31" s="39"/>
      <c r="U31" s="47"/>
      <c r="V31" s="48"/>
      <c r="W31" s="38"/>
      <c r="X31" s="38"/>
      <c r="Y31" s="39"/>
      <c r="Z31" s="107"/>
      <c r="AA31" s="41"/>
      <c r="AB31" s="38"/>
      <c r="AC31" s="38"/>
      <c r="AD31" s="39"/>
      <c r="AE31" s="40"/>
      <c r="AF31" s="33"/>
      <c r="AG31" s="46"/>
      <c r="AH31" s="46"/>
      <c r="AI31" s="39"/>
      <c r="AJ31" s="47"/>
      <c r="AK31" s="41"/>
      <c r="AL31" s="38">
        <v>307.2</v>
      </c>
      <c r="AM31" s="38">
        <v>261.9</v>
      </c>
      <c r="AN31" s="39">
        <v>261.9</v>
      </c>
      <c r="AO31" s="40">
        <f>AN31-AM31</f>
        <v>0</v>
      </c>
      <c r="AP31" s="41">
        <f>AN31/AL31</f>
        <v>0.8525390625</v>
      </c>
      <c r="AQ31" s="38"/>
      <c r="AR31" s="38"/>
      <c r="AS31" s="39"/>
      <c r="AT31" s="40"/>
      <c r="AU31" s="28"/>
      <c r="AV31" s="38"/>
      <c r="AW31" s="39"/>
      <c r="AX31" s="39"/>
      <c r="AY31" s="40"/>
      <c r="AZ31" s="33"/>
      <c r="BA31" s="36"/>
    </row>
    <row r="32" spans="1:53" s="10" customFormat="1" ht="15" customHeight="1">
      <c r="A32" s="158"/>
      <c r="B32" s="135" t="s">
        <v>16</v>
      </c>
      <c r="C32" s="37">
        <f t="shared" si="25"/>
        <v>127</v>
      </c>
      <c r="D32" s="38">
        <f t="shared" si="0"/>
        <v>127</v>
      </c>
      <c r="E32" s="39">
        <f t="shared" si="21"/>
        <v>121.6</v>
      </c>
      <c r="F32" s="40">
        <f t="shared" si="26"/>
        <v>-5.400000000000006</v>
      </c>
      <c r="G32" s="41">
        <f t="shared" si="27"/>
        <v>0.9574803149606299</v>
      </c>
      <c r="H32" s="38">
        <v>59.2</v>
      </c>
      <c r="I32" s="38">
        <v>59.2</v>
      </c>
      <c r="J32" s="38">
        <v>53.8</v>
      </c>
      <c r="K32" s="40">
        <f t="shared" si="28"/>
        <v>-5.400000000000006</v>
      </c>
      <c r="L32" s="66">
        <f>J32/H32</f>
        <v>0.9087837837837837</v>
      </c>
      <c r="M32" s="42">
        <f t="shared" si="29"/>
        <v>67.8</v>
      </c>
      <c r="N32" s="43">
        <f t="shared" si="30"/>
        <v>67.8</v>
      </c>
      <c r="O32" s="55">
        <f t="shared" si="31"/>
        <v>67.8</v>
      </c>
      <c r="P32" s="40">
        <f t="shared" si="8"/>
        <v>0</v>
      </c>
      <c r="Q32" s="41">
        <f t="shared" si="32"/>
        <v>1</v>
      </c>
      <c r="R32" s="38"/>
      <c r="S32" s="38"/>
      <c r="T32" s="39"/>
      <c r="U32" s="40"/>
      <c r="V32" s="33"/>
      <c r="W32" s="38"/>
      <c r="X32" s="38"/>
      <c r="Y32" s="39"/>
      <c r="Z32" s="107"/>
      <c r="AA32" s="41"/>
      <c r="AB32" s="38"/>
      <c r="AC32" s="38"/>
      <c r="AD32" s="39"/>
      <c r="AE32" s="40"/>
      <c r="AF32" s="33"/>
      <c r="AG32" s="38">
        <v>67.8</v>
      </c>
      <c r="AH32" s="38">
        <v>67.8</v>
      </c>
      <c r="AI32" s="39">
        <v>67.8</v>
      </c>
      <c r="AJ32" s="40">
        <f>AI32-AH32</f>
        <v>0</v>
      </c>
      <c r="AK32" s="41">
        <f>AI32/AG32</f>
        <v>1</v>
      </c>
      <c r="AL32" s="38"/>
      <c r="AM32" s="38"/>
      <c r="AN32" s="39"/>
      <c r="AO32" s="40"/>
      <c r="AP32" s="33"/>
      <c r="AQ32" s="38"/>
      <c r="AR32" s="38"/>
      <c r="AS32" s="39"/>
      <c r="AT32" s="40"/>
      <c r="AU32" s="28"/>
      <c r="AV32" s="38"/>
      <c r="AW32" s="39"/>
      <c r="AX32" s="39"/>
      <c r="AY32" s="40"/>
      <c r="AZ32" s="33"/>
      <c r="BA32" s="36"/>
    </row>
    <row r="33" spans="1:53" s="10" customFormat="1" ht="18">
      <c r="A33" s="158"/>
      <c r="B33" s="136" t="s">
        <v>24</v>
      </c>
      <c r="C33" s="37">
        <f>H33+M33</f>
        <v>395.4</v>
      </c>
      <c r="D33" s="38">
        <f t="shared" si="0"/>
        <v>120.7</v>
      </c>
      <c r="E33" s="39">
        <f t="shared" si="21"/>
        <v>170.3</v>
      </c>
      <c r="F33" s="40">
        <f t="shared" si="26"/>
        <v>49.60000000000001</v>
      </c>
      <c r="G33" s="41">
        <f t="shared" si="27"/>
        <v>0.4307030854830552</v>
      </c>
      <c r="H33" s="38">
        <v>10</v>
      </c>
      <c r="I33" s="38">
        <v>10</v>
      </c>
      <c r="J33" s="38">
        <v>59.4</v>
      </c>
      <c r="K33" s="40">
        <f t="shared" si="28"/>
        <v>49.4</v>
      </c>
      <c r="L33" s="41">
        <f>J33/H33</f>
        <v>5.9399999999999995</v>
      </c>
      <c r="M33" s="42">
        <f t="shared" si="29"/>
        <v>385.4</v>
      </c>
      <c r="N33" s="42">
        <f>S33+X33+AC33+AH33+AM33+AR33+AW33</f>
        <v>110.7</v>
      </c>
      <c r="O33" s="55">
        <f t="shared" si="31"/>
        <v>110.9</v>
      </c>
      <c r="P33" s="40">
        <f t="shared" si="8"/>
        <v>0.20000000000000284</v>
      </c>
      <c r="Q33" s="41">
        <f t="shared" si="32"/>
        <v>0.2877529839128179</v>
      </c>
      <c r="R33" s="38"/>
      <c r="S33" s="38"/>
      <c r="T33" s="39"/>
      <c r="U33" s="40"/>
      <c r="V33" s="33"/>
      <c r="W33" s="38"/>
      <c r="X33" s="38"/>
      <c r="Y33" s="39"/>
      <c r="Z33" s="107"/>
      <c r="AA33" s="41"/>
      <c r="AB33" s="38"/>
      <c r="AC33" s="38"/>
      <c r="AD33" s="39"/>
      <c r="AE33" s="40"/>
      <c r="AF33" s="33"/>
      <c r="AG33" s="38">
        <v>385.4</v>
      </c>
      <c r="AH33" s="38">
        <v>110.7</v>
      </c>
      <c r="AI33" s="39">
        <v>110.9</v>
      </c>
      <c r="AJ33" s="40">
        <f>AI33-AH33</f>
        <v>0.20000000000000284</v>
      </c>
      <c r="AK33" s="41">
        <f>AI33/AG33</f>
        <v>0.2877529839128179</v>
      </c>
      <c r="AL33" s="38"/>
      <c r="AM33" s="38"/>
      <c r="AN33" s="39"/>
      <c r="AO33" s="40"/>
      <c r="AP33" s="33"/>
      <c r="AQ33" s="38"/>
      <c r="AR33" s="38"/>
      <c r="AS33" s="39"/>
      <c r="AT33" s="40"/>
      <c r="AU33" s="28"/>
      <c r="AV33" s="38"/>
      <c r="AW33" s="39"/>
      <c r="AX33" s="39"/>
      <c r="AY33" s="40"/>
      <c r="AZ33" s="33"/>
      <c r="BA33" s="36"/>
    </row>
    <row r="34" spans="1:53" s="10" customFormat="1" ht="18">
      <c r="A34" s="158"/>
      <c r="B34" s="136" t="s">
        <v>49</v>
      </c>
      <c r="C34" s="37">
        <f>H34+M34</f>
        <v>721.7</v>
      </c>
      <c r="D34" s="38">
        <f>I34+N34</f>
        <v>559.1</v>
      </c>
      <c r="E34" s="39">
        <f>J34+O34</f>
        <v>711.5</v>
      </c>
      <c r="F34" s="40">
        <f>E34-D34</f>
        <v>152.39999999999998</v>
      </c>
      <c r="G34" s="41">
        <f t="shared" si="27"/>
        <v>0.9858667036164611</v>
      </c>
      <c r="H34" s="38"/>
      <c r="I34" s="38"/>
      <c r="J34" s="38">
        <v>152.2</v>
      </c>
      <c r="K34" s="40">
        <f t="shared" si="28"/>
        <v>152.2</v>
      </c>
      <c r="L34" s="41"/>
      <c r="M34" s="42">
        <f>R34+W34+AB34+AG34+AL34+AQ34+AV34</f>
        <v>721.7</v>
      </c>
      <c r="N34" s="42">
        <f>S34+X34+AC34+AH34+AM34+AR34+AW34</f>
        <v>559.1</v>
      </c>
      <c r="O34" s="55">
        <f t="shared" si="31"/>
        <v>559.3</v>
      </c>
      <c r="P34" s="40">
        <f t="shared" si="8"/>
        <v>0.1999999999999318</v>
      </c>
      <c r="Q34" s="41">
        <f t="shared" si="32"/>
        <v>0.7749757516973811</v>
      </c>
      <c r="R34" s="38"/>
      <c r="S34" s="38"/>
      <c r="T34" s="39"/>
      <c r="U34" s="40"/>
      <c r="V34" s="33"/>
      <c r="W34" s="38"/>
      <c r="X34" s="38"/>
      <c r="Y34" s="39"/>
      <c r="Z34" s="108"/>
      <c r="AA34" s="41"/>
      <c r="AB34" s="38"/>
      <c r="AC34" s="38"/>
      <c r="AD34" s="39"/>
      <c r="AE34" s="40"/>
      <c r="AF34" s="33"/>
      <c r="AG34" s="38">
        <v>721.7</v>
      </c>
      <c r="AH34" s="38">
        <v>559.1</v>
      </c>
      <c r="AI34" s="39">
        <v>559.3</v>
      </c>
      <c r="AJ34" s="40">
        <f>AI34-AH34</f>
        <v>0.1999999999999318</v>
      </c>
      <c r="AK34" s="41">
        <f>AI34/AG34</f>
        <v>0.7749757516973811</v>
      </c>
      <c r="AL34" s="38"/>
      <c r="AM34" s="38"/>
      <c r="AN34" s="39"/>
      <c r="AO34" s="40"/>
      <c r="AP34" s="33"/>
      <c r="AQ34" s="38"/>
      <c r="AR34" s="38"/>
      <c r="AS34" s="39"/>
      <c r="AT34" s="40"/>
      <c r="AU34" s="28"/>
      <c r="AV34" s="38"/>
      <c r="AW34" s="39"/>
      <c r="AX34" s="39"/>
      <c r="AY34" s="40"/>
      <c r="AZ34" s="33"/>
      <c r="BA34" s="36"/>
    </row>
    <row r="35" spans="1:53" s="9" customFormat="1" ht="25.5">
      <c r="A35" s="157"/>
      <c r="B35" s="137" t="s">
        <v>32</v>
      </c>
      <c r="C35" s="30">
        <f t="shared" si="25"/>
        <v>498.3</v>
      </c>
      <c r="D35" s="31">
        <f t="shared" si="0"/>
        <v>498.3</v>
      </c>
      <c r="E35" s="32">
        <f t="shared" si="21"/>
        <v>302.8</v>
      </c>
      <c r="F35" s="26">
        <f t="shared" si="26"/>
        <v>-195.5</v>
      </c>
      <c r="G35" s="33">
        <f t="shared" si="27"/>
        <v>0.607666064619707</v>
      </c>
      <c r="H35" s="31">
        <v>498.3</v>
      </c>
      <c r="I35" s="31">
        <v>498.3</v>
      </c>
      <c r="J35" s="31">
        <v>302.8</v>
      </c>
      <c r="K35" s="26">
        <f t="shared" si="28"/>
        <v>-195.5</v>
      </c>
      <c r="L35" s="33">
        <f>J35/H35</f>
        <v>0.607666064619707</v>
      </c>
      <c r="M35" s="34">
        <f t="shared" si="29"/>
        <v>0</v>
      </c>
      <c r="N35" s="35">
        <f>S35+X35+AC35+AH35+AM35+AR35+AW35</f>
        <v>0</v>
      </c>
      <c r="O35" s="45">
        <f t="shared" si="31"/>
        <v>0</v>
      </c>
      <c r="P35" s="26">
        <f t="shared" si="8"/>
        <v>0</v>
      </c>
      <c r="Q35" s="33"/>
      <c r="R35" s="49"/>
      <c r="S35" s="49"/>
      <c r="T35" s="32"/>
      <c r="U35" s="29"/>
      <c r="V35" s="48"/>
      <c r="W35" s="31"/>
      <c r="X35" s="31"/>
      <c r="Y35" s="32"/>
      <c r="Z35" s="108"/>
      <c r="AA35" s="41"/>
      <c r="AB35" s="31"/>
      <c r="AC35" s="31"/>
      <c r="AD35" s="32"/>
      <c r="AE35" s="26"/>
      <c r="AF35" s="33"/>
      <c r="AG35" s="49"/>
      <c r="AH35" s="49"/>
      <c r="AI35" s="32"/>
      <c r="AJ35" s="29"/>
      <c r="AK35" s="41"/>
      <c r="AL35" s="31"/>
      <c r="AM35" s="31"/>
      <c r="AN35" s="32"/>
      <c r="AO35" s="26"/>
      <c r="AP35" s="33"/>
      <c r="AQ35" s="31"/>
      <c r="AR35" s="31"/>
      <c r="AS35" s="32"/>
      <c r="AT35" s="26"/>
      <c r="AU35" s="28"/>
      <c r="AV35" s="31"/>
      <c r="AW35" s="32"/>
      <c r="AX35" s="32"/>
      <c r="AY35" s="26"/>
      <c r="AZ35" s="33"/>
      <c r="BA35" s="36"/>
    </row>
    <row r="36" spans="1:53" s="9" customFormat="1" ht="15" customHeight="1">
      <c r="A36" s="157"/>
      <c r="B36" s="138" t="s">
        <v>33</v>
      </c>
      <c r="C36" s="30">
        <f t="shared" si="25"/>
        <v>271.8</v>
      </c>
      <c r="D36" s="31">
        <f t="shared" si="0"/>
        <v>271.8</v>
      </c>
      <c r="E36" s="32">
        <f t="shared" si="21"/>
        <v>739.5</v>
      </c>
      <c r="F36" s="26">
        <f t="shared" si="26"/>
        <v>467.7</v>
      </c>
      <c r="G36" s="33">
        <f t="shared" si="27"/>
        <v>2.7207505518763795</v>
      </c>
      <c r="H36" s="31">
        <v>3.6</v>
      </c>
      <c r="I36" s="31">
        <v>3.6</v>
      </c>
      <c r="J36" s="31">
        <v>43.3</v>
      </c>
      <c r="K36" s="26">
        <f>J36-I36</f>
        <v>39.699999999999996</v>
      </c>
      <c r="L36" s="33">
        <f>J36/H36</f>
        <v>12.027777777777777</v>
      </c>
      <c r="M36" s="34">
        <f aca="true" t="shared" si="33" ref="M36:M43">R36+W36+AB36+AG36+AL36+AQ36+AV36</f>
        <v>268.2</v>
      </c>
      <c r="N36" s="35">
        <f t="shared" si="30"/>
        <v>268.2</v>
      </c>
      <c r="O36" s="45">
        <f aca="true" t="shared" si="34" ref="O36:O43">T36+Y36+AD36+AI36+AN36+AS36+AX36</f>
        <v>696.2</v>
      </c>
      <c r="P36" s="26">
        <f aca="true" t="shared" si="35" ref="P36:P45">O36-N36</f>
        <v>428.00000000000006</v>
      </c>
      <c r="Q36" s="33">
        <f aca="true" t="shared" si="36" ref="Q36:Q42">O36/M36</f>
        <v>2.595824011931395</v>
      </c>
      <c r="R36" s="49"/>
      <c r="S36" s="49"/>
      <c r="T36" s="32"/>
      <c r="U36" s="29"/>
      <c r="V36" s="48"/>
      <c r="W36" s="31"/>
      <c r="X36" s="31"/>
      <c r="Y36" s="32"/>
      <c r="Z36" s="107"/>
      <c r="AA36" s="41"/>
      <c r="AB36" s="31"/>
      <c r="AC36" s="31"/>
      <c r="AD36" s="32">
        <v>18.6</v>
      </c>
      <c r="AE36" s="47">
        <f>AD36-AC36</f>
        <v>18.6</v>
      </c>
      <c r="AF36" s="50"/>
      <c r="AG36" s="49">
        <v>268.2</v>
      </c>
      <c r="AH36" s="49">
        <v>268.2</v>
      </c>
      <c r="AI36" s="32">
        <v>669.5</v>
      </c>
      <c r="AJ36" s="29">
        <f aca="true" t="shared" si="37" ref="AJ36:AJ45">AI36-AH36</f>
        <v>401.3</v>
      </c>
      <c r="AK36" s="33">
        <f aca="true" t="shared" si="38" ref="AK36:AK42">AI36/AG36</f>
        <v>2.4962714392244596</v>
      </c>
      <c r="AL36" s="31"/>
      <c r="AM36" s="31"/>
      <c r="AN36" s="32">
        <v>8.1</v>
      </c>
      <c r="AO36" s="26">
        <f>AN36-AM36</f>
        <v>8.1</v>
      </c>
      <c r="AP36" s="33"/>
      <c r="AQ36" s="31"/>
      <c r="AR36" s="31"/>
      <c r="AS36" s="32"/>
      <c r="AT36" s="26"/>
      <c r="AU36" s="28"/>
      <c r="AV36" s="31"/>
      <c r="AW36" s="32"/>
      <c r="AX36" s="32"/>
      <c r="AY36" s="26"/>
      <c r="AZ36" s="33"/>
      <c r="BA36" s="36"/>
    </row>
    <row r="37" spans="1:53" s="9" customFormat="1" ht="15" customHeight="1">
      <c r="A37" s="157"/>
      <c r="B37" s="138" t="s">
        <v>3</v>
      </c>
      <c r="C37" s="30">
        <f t="shared" si="25"/>
        <v>786</v>
      </c>
      <c r="D37" s="31">
        <f t="shared" si="0"/>
        <v>786</v>
      </c>
      <c r="E37" s="32">
        <f t="shared" si="21"/>
        <v>2828.5</v>
      </c>
      <c r="F37" s="26">
        <f t="shared" si="26"/>
        <v>2042.5</v>
      </c>
      <c r="G37" s="33">
        <f t="shared" si="27"/>
        <v>3.5986005089058524</v>
      </c>
      <c r="H37" s="31"/>
      <c r="I37" s="31"/>
      <c r="J37" s="32"/>
      <c r="K37" s="26"/>
      <c r="L37" s="33"/>
      <c r="M37" s="34">
        <f t="shared" si="33"/>
        <v>786</v>
      </c>
      <c r="N37" s="34">
        <f>S37+X37+AC37+AH37+AM37+AR37+AW37</f>
        <v>786</v>
      </c>
      <c r="O37" s="45">
        <f t="shared" si="34"/>
        <v>2828.5</v>
      </c>
      <c r="P37" s="26">
        <f t="shared" si="35"/>
        <v>2042.5</v>
      </c>
      <c r="Q37" s="33">
        <f t="shared" si="36"/>
        <v>3.5986005089058524</v>
      </c>
      <c r="R37" s="49"/>
      <c r="S37" s="49"/>
      <c r="T37" s="32"/>
      <c r="U37" s="29"/>
      <c r="V37" s="48"/>
      <c r="W37" s="31"/>
      <c r="X37" s="31"/>
      <c r="Y37" s="32"/>
      <c r="Z37" s="127"/>
      <c r="AA37" s="33"/>
      <c r="AB37" s="31"/>
      <c r="AC37" s="31"/>
      <c r="AD37" s="32">
        <v>388.7</v>
      </c>
      <c r="AE37" s="47">
        <f>AD37-AC37</f>
        <v>388.7</v>
      </c>
      <c r="AF37" s="33"/>
      <c r="AG37" s="49">
        <v>786</v>
      </c>
      <c r="AH37" s="49">
        <v>786</v>
      </c>
      <c r="AI37" s="32">
        <v>2439.8</v>
      </c>
      <c r="AJ37" s="26">
        <f t="shared" si="37"/>
        <v>1653.8000000000002</v>
      </c>
      <c r="AK37" s="33">
        <f t="shared" si="38"/>
        <v>3.1040712468193385</v>
      </c>
      <c r="AL37" s="31"/>
      <c r="AM37" s="31"/>
      <c r="AN37" s="32"/>
      <c r="AO37" s="26"/>
      <c r="AP37" s="33"/>
      <c r="AQ37" s="31"/>
      <c r="AR37" s="31"/>
      <c r="AS37" s="32"/>
      <c r="AT37" s="26"/>
      <c r="AU37" s="28"/>
      <c r="AV37" s="31"/>
      <c r="AW37" s="32"/>
      <c r="AX37" s="32"/>
      <c r="AY37" s="26"/>
      <c r="AZ37" s="33"/>
      <c r="BA37" s="36"/>
    </row>
    <row r="38" spans="1:53" s="9" customFormat="1" ht="15" customHeight="1">
      <c r="A38" s="157"/>
      <c r="B38" s="139" t="s">
        <v>34</v>
      </c>
      <c r="C38" s="31">
        <f t="shared" si="25"/>
        <v>4211.1</v>
      </c>
      <c r="D38" s="31">
        <f t="shared" si="0"/>
        <v>4211.1</v>
      </c>
      <c r="E38" s="32">
        <f t="shared" si="21"/>
        <v>5971.3</v>
      </c>
      <c r="F38" s="26">
        <f t="shared" si="26"/>
        <v>1760.1999999999998</v>
      </c>
      <c r="G38" s="33">
        <f t="shared" si="27"/>
        <v>1.4179905487877276</v>
      </c>
      <c r="H38" s="31">
        <v>3324.5</v>
      </c>
      <c r="I38" s="31">
        <v>3324.5</v>
      </c>
      <c r="J38" s="31">
        <v>4592.5</v>
      </c>
      <c r="K38" s="26">
        <f t="shared" si="28"/>
        <v>1268</v>
      </c>
      <c r="L38" s="33"/>
      <c r="M38" s="34">
        <f t="shared" si="33"/>
        <v>886.6</v>
      </c>
      <c r="N38" s="35">
        <f t="shared" si="30"/>
        <v>886.6</v>
      </c>
      <c r="O38" s="45">
        <f t="shared" si="34"/>
        <v>1378.8</v>
      </c>
      <c r="P38" s="26">
        <f t="shared" si="35"/>
        <v>492.19999999999993</v>
      </c>
      <c r="Q38" s="33">
        <f t="shared" si="36"/>
        <v>1.5551545228964583</v>
      </c>
      <c r="R38" s="31"/>
      <c r="S38" s="31"/>
      <c r="T38" s="32"/>
      <c r="U38" s="26"/>
      <c r="V38" s="33"/>
      <c r="W38" s="31"/>
      <c r="X38" s="31"/>
      <c r="Y38" s="32"/>
      <c r="Z38" s="107"/>
      <c r="AA38" s="41"/>
      <c r="AB38" s="31"/>
      <c r="AC38" s="31"/>
      <c r="AD38" s="32"/>
      <c r="AE38" s="47"/>
      <c r="AF38" s="50"/>
      <c r="AG38" s="31">
        <v>886.6</v>
      </c>
      <c r="AH38" s="31">
        <v>886.6</v>
      </c>
      <c r="AI38" s="32">
        <v>1378.8</v>
      </c>
      <c r="AJ38" s="29">
        <f t="shared" si="37"/>
        <v>492.19999999999993</v>
      </c>
      <c r="AK38" s="33">
        <f t="shared" si="38"/>
        <v>1.5551545228964583</v>
      </c>
      <c r="AL38" s="31"/>
      <c r="AM38" s="31"/>
      <c r="AN38" s="32"/>
      <c r="AO38" s="26"/>
      <c r="AP38" s="33"/>
      <c r="AQ38" s="31"/>
      <c r="AR38" s="31"/>
      <c r="AS38" s="32"/>
      <c r="AT38" s="26"/>
      <c r="AU38" s="28"/>
      <c r="AV38" s="31"/>
      <c r="AW38" s="32"/>
      <c r="AX38" s="32"/>
      <c r="AY38" s="26"/>
      <c r="AZ38" s="41"/>
      <c r="BA38" s="36"/>
    </row>
    <row r="39" spans="1:53" s="9" customFormat="1" ht="25.5">
      <c r="A39" s="157"/>
      <c r="B39" s="140" t="s">
        <v>45</v>
      </c>
      <c r="C39" s="31">
        <f>H39+M39</f>
        <v>36.8</v>
      </c>
      <c r="D39" s="31">
        <f>I39+N39</f>
        <v>36.8</v>
      </c>
      <c r="E39" s="32">
        <f>J39+O39</f>
        <v>237.9</v>
      </c>
      <c r="F39" s="26">
        <f>E39-D39</f>
        <v>201.10000000000002</v>
      </c>
      <c r="G39" s="33">
        <f t="shared" si="27"/>
        <v>6.4646739130434785</v>
      </c>
      <c r="H39" s="31"/>
      <c r="I39" s="31"/>
      <c r="J39" s="31">
        <v>189.5</v>
      </c>
      <c r="K39" s="26">
        <f t="shared" si="28"/>
        <v>189.5</v>
      </c>
      <c r="L39" s="33"/>
      <c r="M39" s="34">
        <f>R39+W39+AB39+AG39+AL39+AQ39+AV39</f>
        <v>36.8</v>
      </c>
      <c r="N39" s="35">
        <f>S39+X39+AC39+AH39+AM39+AR39+AW39</f>
        <v>36.8</v>
      </c>
      <c r="O39" s="45">
        <f t="shared" si="34"/>
        <v>48.4</v>
      </c>
      <c r="P39" s="26">
        <f t="shared" si="35"/>
        <v>11.600000000000001</v>
      </c>
      <c r="Q39" s="33">
        <f t="shared" si="36"/>
        <v>1.315217391304348</v>
      </c>
      <c r="R39" s="31"/>
      <c r="S39" s="31"/>
      <c r="T39" s="32"/>
      <c r="U39" s="26"/>
      <c r="V39" s="33"/>
      <c r="W39" s="31"/>
      <c r="X39" s="31"/>
      <c r="Y39" s="32"/>
      <c r="Z39" s="107"/>
      <c r="AA39" s="41"/>
      <c r="AB39" s="31"/>
      <c r="AC39" s="31"/>
      <c r="AD39" s="32"/>
      <c r="AE39" s="47"/>
      <c r="AF39" s="50"/>
      <c r="AG39" s="31">
        <v>36.8</v>
      </c>
      <c r="AH39" s="31">
        <v>36.8</v>
      </c>
      <c r="AI39" s="32">
        <v>48.4</v>
      </c>
      <c r="AJ39" s="29">
        <f t="shared" si="37"/>
        <v>11.600000000000001</v>
      </c>
      <c r="AK39" s="33">
        <f t="shared" si="38"/>
        <v>1.315217391304348</v>
      </c>
      <c r="AL39" s="31"/>
      <c r="AM39" s="31"/>
      <c r="AN39" s="32"/>
      <c r="AO39" s="26"/>
      <c r="AP39" s="33"/>
      <c r="AQ39" s="31"/>
      <c r="AR39" s="31"/>
      <c r="AS39" s="32"/>
      <c r="AT39" s="26"/>
      <c r="AU39" s="28"/>
      <c r="AV39" s="31"/>
      <c r="AW39" s="32"/>
      <c r="AX39" s="32"/>
      <c r="AY39" s="26"/>
      <c r="AZ39" s="41"/>
      <c r="BA39" s="36"/>
    </row>
    <row r="40" spans="1:53" s="9" customFormat="1" ht="15" customHeight="1">
      <c r="A40" s="157"/>
      <c r="B40" s="139" t="s">
        <v>35</v>
      </c>
      <c r="C40" s="31">
        <f t="shared" si="25"/>
        <v>1007</v>
      </c>
      <c r="D40" s="31">
        <f t="shared" si="0"/>
        <v>1007</v>
      </c>
      <c r="E40" s="32">
        <f t="shared" si="21"/>
        <v>2942.5</v>
      </c>
      <c r="F40" s="26">
        <f t="shared" si="26"/>
        <v>1935.5</v>
      </c>
      <c r="G40" s="33">
        <f>E40/C40</f>
        <v>2.9220456802383317</v>
      </c>
      <c r="H40" s="31"/>
      <c r="I40" s="31"/>
      <c r="J40" s="31"/>
      <c r="K40" s="26"/>
      <c r="L40" s="33"/>
      <c r="M40" s="34">
        <f t="shared" si="33"/>
        <v>1007</v>
      </c>
      <c r="N40" s="35">
        <f t="shared" si="30"/>
        <v>1007</v>
      </c>
      <c r="O40" s="45">
        <f t="shared" si="34"/>
        <v>2942.5</v>
      </c>
      <c r="P40" s="26">
        <f t="shared" si="35"/>
        <v>1935.5</v>
      </c>
      <c r="Q40" s="33">
        <f t="shared" si="36"/>
        <v>2.9220456802383317</v>
      </c>
      <c r="R40" s="31"/>
      <c r="S40" s="31"/>
      <c r="T40" s="32"/>
      <c r="U40" s="26"/>
      <c r="V40" s="33"/>
      <c r="W40" s="31"/>
      <c r="X40" s="31"/>
      <c r="Y40" s="32"/>
      <c r="Z40" s="108"/>
      <c r="AA40" s="41"/>
      <c r="AB40" s="31"/>
      <c r="AC40" s="31"/>
      <c r="AD40" s="32">
        <v>63</v>
      </c>
      <c r="AE40" s="47">
        <f>AD40-AC40</f>
        <v>63</v>
      </c>
      <c r="AF40" s="33"/>
      <c r="AG40" s="31">
        <v>1007</v>
      </c>
      <c r="AH40" s="31">
        <v>1007</v>
      </c>
      <c r="AI40" s="32">
        <v>1300.5</v>
      </c>
      <c r="AJ40" s="29">
        <f t="shared" si="37"/>
        <v>293.5</v>
      </c>
      <c r="AK40" s="33">
        <f t="shared" si="38"/>
        <v>1.291459781529295</v>
      </c>
      <c r="AL40" s="31"/>
      <c r="AM40" s="31"/>
      <c r="AN40" s="32">
        <v>1579</v>
      </c>
      <c r="AO40" s="26">
        <f>AN40-AM40</f>
        <v>1579</v>
      </c>
      <c r="AP40" s="33"/>
      <c r="AQ40" s="31"/>
      <c r="AR40" s="31"/>
      <c r="AS40" s="32"/>
      <c r="AT40" s="26"/>
      <c r="AU40" s="28"/>
      <c r="AV40" s="31"/>
      <c r="AW40" s="32"/>
      <c r="AX40" s="32"/>
      <c r="AY40" s="26"/>
      <c r="AZ40" s="33"/>
      <c r="BA40" s="36"/>
    </row>
    <row r="41" spans="1:53" s="9" customFormat="1" ht="15" customHeight="1">
      <c r="A41" s="157"/>
      <c r="B41" s="141" t="s">
        <v>17</v>
      </c>
      <c r="C41" s="31">
        <f t="shared" si="25"/>
        <v>684.8000000000001</v>
      </c>
      <c r="D41" s="31">
        <f t="shared" si="0"/>
        <v>654</v>
      </c>
      <c r="E41" s="32">
        <f t="shared" si="21"/>
        <v>22574</v>
      </c>
      <c r="F41" s="26">
        <f t="shared" si="26"/>
        <v>21920</v>
      </c>
      <c r="G41" s="33">
        <f>E41/C41</f>
        <v>32.964369158878505</v>
      </c>
      <c r="H41" s="32">
        <v>629.6</v>
      </c>
      <c r="I41" s="31">
        <v>598.8</v>
      </c>
      <c r="J41" s="31">
        <v>322</v>
      </c>
      <c r="K41" s="26">
        <f>J41-I41</f>
        <v>-276.79999999999995</v>
      </c>
      <c r="L41" s="33">
        <f>J41/H41</f>
        <v>0.51143583227446</v>
      </c>
      <c r="M41" s="34">
        <f t="shared" si="33"/>
        <v>55.2</v>
      </c>
      <c r="N41" s="35">
        <f>S41+X41+AC41+AH41+AM41+AR41+AW41</f>
        <v>55.2</v>
      </c>
      <c r="O41" s="45">
        <f t="shared" si="34"/>
        <v>22252</v>
      </c>
      <c r="P41" s="26">
        <f t="shared" si="35"/>
        <v>22196.8</v>
      </c>
      <c r="Q41" s="33">
        <f t="shared" si="36"/>
        <v>403.1159420289855</v>
      </c>
      <c r="R41" s="49"/>
      <c r="S41" s="49"/>
      <c r="T41" s="32"/>
      <c r="U41" s="29"/>
      <c r="V41" s="48"/>
      <c r="W41" s="31"/>
      <c r="X41" s="31"/>
      <c r="Y41" s="32"/>
      <c r="Z41" s="107"/>
      <c r="AA41" s="41"/>
      <c r="AB41" s="31"/>
      <c r="AC41" s="31"/>
      <c r="AD41" s="32"/>
      <c r="AE41" s="26"/>
      <c r="AF41" s="33"/>
      <c r="AG41" s="49">
        <v>55.2</v>
      </c>
      <c r="AH41" s="49">
        <v>55.2</v>
      </c>
      <c r="AI41" s="32">
        <v>22252</v>
      </c>
      <c r="AJ41" s="29">
        <f t="shared" si="37"/>
        <v>22196.8</v>
      </c>
      <c r="AK41" s="33">
        <f t="shared" si="38"/>
        <v>403.1159420289855</v>
      </c>
      <c r="AL41" s="31"/>
      <c r="AM41" s="31"/>
      <c r="AN41" s="32"/>
      <c r="AO41" s="26"/>
      <c r="AP41" s="33"/>
      <c r="AQ41" s="31"/>
      <c r="AR41" s="31"/>
      <c r="AS41" s="32"/>
      <c r="AT41" s="26"/>
      <c r="AU41" s="28"/>
      <c r="AV41" s="31"/>
      <c r="AW41" s="32"/>
      <c r="AX41" s="32"/>
      <c r="AY41" s="26"/>
      <c r="AZ41" s="41"/>
      <c r="BA41" s="36"/>
    </row>
    <row r="42" spans="1:53" s="10" customFormat="1" ht="18">
      <c r="A42" s="158"/>
      <c r="B42" s="142" t="s">
        <v>36</v>
      </c>
      <c r="C42" s="38">
        <f t="shared" si="25"/>
        <v>71.39999999999999</v>
      </c>
      <c r="D42" s="38">
        <f>I42+N42</f>
        <v>55.900000000000006</v>
      </c>
      <c r="E42" s="38">
        <f t="shared" si="21"/>
        <v>115.69999999999999</v>
      </c>
      <c r="F42" s="40">
        <f t="shared" si="26"/>
        <v>59.79999999999998</v>
      </c>
      <c r="G42" s="41">
        <f>E42/C42</f>
        <v>1.6204481792717087</v>
      </c>
      <c r="H42" s="162"/>
      <c r="I42" s="163"/>
      <c r="J42" s="163"/>
      <c r="K42" s="40"/>
      <c r="L42" s="41"/>
      <c r="M42" s="42">
        <f t="shared" si="33"/>
        <v>71.39999999999999</v>
      </c>
      <c r="N42" s="43">
        <f>S42+X42+AC42+AH42+AM42+AR42+AW42</f>
        <v>55.900000000000006</v>
      </c>
      <c r="O42" s="55">
        <f t="shared" si="34"/>
        <v>115.69999999999999</v>
      </c>
      <c r="P42" s="40">
        <f t="shared" si="35"/>
        <v>59.79999999999998</v>
      </c>
      <c r="Q42" s="41">
        <f t="shared" si="36"/>
        <v>1.6204481792717087</v>
      </c>
      <c r="R42" s="46">
        <v>0.8</v>
      </c>
      <c r="S42" s="46">
        <v>0.8</v>
      </c>
      <c r="T42" s="39">
        <v>9.2</v>
      </c>
      <c r="U42" s="40">
        <f>T42-S42</f>
        <v>8.399999999999999</v>
      </c>
      <c r="V42" s="41">
        <f>T42/R42</f>
        <v>11.499999999999998</v>
      </c>
      <c r="W42" s="38">
        <v>3.5</v>
      </c>
      <c r="X42" s="38">
        <v>3.5</v>
      </c>
      <c r="Y42" s="39">
        <v>10.4</v>
      </c>
      <c r="Z42" s="107">
        <f>Y42-X42</f>
        <v>6.9</v>
      </c>
      <c r="AA42" s="41">
        <f>Y42/W42</f>
        <v>2.9714285714285715</v>
      </c>
      <c r="AB42" s="38">
        <v>2.6</v>
      </c>
      <c r="AC42" s="38">
        <v>2.6</v>
      </c>
      <c r="AD42" s="39">
        <v>11.8</v>
      </c>
      <c r="AE42" s="47">
        <f>AD42-AC42</f>
        <v>9.200000000000001</v>
      </c>
      <c r="AF42" s="50">
        <f>AD42/AB42</f>
        <v>4.538461538461538</v>
      </c>
      <c r="AG42" s="46">
        <v>46.6</v>
      </c>
      <c r="AH42" s="46">
        <v>31.7</v>
      </c>
      <c r="AI42" s="39">
        <v>52.9</v>
      </c>
      <c r="AJ42" s="47">
        <f t="shared" si="37"/>
        <v>21.2</v>
      </c>
      <c r="AK42" s="41">
        <f t="shared" si="38"/>
        <v>1.1351931330472103</v>
      </c>
      <c r="AL42" s="38">
        <v>12.6</v>
      </c>
      <c r="AM42" s="38">
        <v>12.6</v>
      </c>
      <c r="AN42" s="39">
        <v>28.4</v>
      </c>
      <c r="AO42" s="40">
        <f>AN42-AM42</f>
        <v>15.799999999999999</v>
      </c>
      <c r="AP42" s="41">
        <f>AN42/AL42</f>
        <v>2.253968253968254</v>
      </c>
      <c r="AQ42" s="38">
        <v>1.7</v>
      </c>
      <c r="AR42" s="38">
        <v>1.7</v>
      </c>
      <c r="AS42" s="39">
        <v>2</v>
      </c>
      <c r="AT42" s="40">
        <f>AS42-AR42</f>
        <v>0.30000000000000004</v>
      </c>
      <c r="AU42" s="119">
        <f>AS42/AQ42</f>
        <v>1.1764705882352942</v>
      </c>
      <c r="AV42" s="38">
        <v>3.6</v>
      </c>
      <c r="AW42" s="39">
        <v>3</v>
      </c>
      <c r="AX42" s="39">
        <v>1</v>
      </c>
      <c r="AY42" s="40">
        <f>AX42-AW42</f>
        <v>-2</v>
      </c>
      <c r="AZ42" s="41">
        <f>AX42/AV42</f>
        <v>0.2777777777777778</v>
      </c>
      <c r="BA42" s="44"/>
    </row>
    <row r="43" spans="1:72" s="90" customFormat="1" ht="15" customHeight="1">
      <c r="A43" s="157"/>
      <c r="B43" s="141" t="s">
        <v>37</v>
      </c>
      <c r="C43" s="31">
        <f t="shared" si="25"/>
        <v>0</v>
      </c>
      <c r="D43" s="31">
        <f>I43+N43</f>
        <v>0</v>
      </c>
      <c r="E43" s="32">
        <f t="shared" si="21"/>
        <v>17.4</v>
      </c>
      <c r="F43" s="31">
        <f t="shared" si="26"/>
        <v>17.4</v>
      </c>
      <c r="G43" s="33"/>
      <c r="H43" s="31"/>
      <c r="I43" s="31"/>
      <c r="J43" s="35"/>
      <c r="K43" s="26"/>
      <c r="L43" s="33"/>
      <c r="M43" s="123">
        <f t="shared" si="33"/>
        <v>0</v>
      </c>
      <c r="N43" s="45">
        <f>S43+X43+AC43+AH43+AM43+AR43+AW43</f>
        <v>0</v>
      </c>
      <c r="O43" s="35">
        <f t="shared" si="34"/>
        <v>17.4</v>
      </c>
      <c r="P43" s="32">
        <f t="shared" si="35"/>
        <v>17.4</v>
      </c>
      <c r="Q43" s="33"/>
      <c r="R43" s="88"/>
      <c r="S43" s="49"/>
      <c r="T43" s="32"/>
      <c r="U43" s="49"/>
      <c r="V43" s="48"/>
      <c r="W43" s="30"/>
      <c r="X43" s="31"/>
      <c r="Y43" s="32"/>
      <c r="Z43" s="108"/>
      <c r="AA43" s="41"/>
      <c r="AB43" s="31"/>
      <c r="AC43" s="31"/>
      <c r="AD43" s="32"/>
      <c r="AE43" s="26"/>
      <c r="AF43" s="33"/>
      <c r="AG43" s="88"/>
      <c r="AH43" s="89"/>
      <c r="AI43" s="32">
        <v>17.4</v>
      </c>
      <c r="AJ43" s="29">
        <f t="shared" si="37"/>
        <v>17.4</v>
      </c>
      <c r="AK43" s="33"/>
      <c r="AL43" s="31"/>
      <c r="AM43" s="31"/>
      <c r="AN43" s="32"/>
      <c r="AO43" s="26"/>
      <c r="AP43" s="41"/>
      <c r="AQ43" s="31"/>
      <c r="AR43" s="31"/>
      <c r="AS43" s="32"/>
      <c r="AT43" s="26"/>
      <c r="AU43" s="28"/>
      <c r="AV43" s="31"/>
      <c r="AW43" s="32"/>
      <c r="AX43" s="32"/>
      <c r="AY43" s="26"/>
      <c r="AZ43" s="33"/>
      <c r="BA43" s="11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</row>
    <row r="44" spans="1:72" s="9" customFormat="1" ht="15" customHeight="1" thickBot="1">
      <c r="A44" s="157"/>
      <c r="B44" s="160" t="s">
        <v>48</v>
      </c>
      <c r="C44" s="71">
        <f t="shared" si="25"/>
        <v>365.2</v>
      </c>
      <c r="D44" s="102">
        <f>I44+N44</f>
        <v>365.2</v>
      </c>
      <c r="E44" s="103">
        <f>J44+O44</f>
        <v>365.6</v>
      </c>
      <c r="F44" s="102">
        <f t="shared" si="26"/>
        <v>0.4000000000000341</v>
      </c>
      <c r="G44" s="33">
        <f>E44/C44</f>
        <v>1.0010952902519168</v>
      </c>
      <c r="H44" s="71">
        <v>254.2</v>
      </c>
      <c r="I44" s="71">
        <v>254.2</v>
      </c>
      <c r="J44" s="126">
        <v>254.2</v>
      </c>
      <c r="K44" s="26">
        <f>J44-I44</f>
        <v>0</v>
      </c>
      <c r="L44" s="33">
        <f>J44/H44</f>
        <v>1</v>
      </c>
      <c r="M44" s="113">
        <f>R44+W44+AB44+AG44+AL44+AQ44+AV44</f>
        <v>111</v>
      </c>
      <c r="N44" s="110">
        <f>S44+X44+AC44+AH44+AM44+AR44+AW44</f>
        <v>111</v>
      </c>
      <c r="O44" s="110">
        <f>T44+Y44+AD44+AI44+AN44+AS44+AX44</f>
        <v>111.4</v>
      </c>
      <c r="P44" s="103">
        <f>O44-N44</f>
        <v>0.4000000000000057</v>
      </c>
      <c r="Q44" s="33">
        <f>O44/M44</f>
        <v>1.0036036036036036</v>
      </c>
      <c r="R44" s="87"/>
      <c r="S44" s="87"/>
      <c r="T44" s="86"/>
      <c r="U44" s="87"/>
      <c r="V44" s="115"/>
      <c r="W44" s="71"/>
      <c r="X44" s="71"/>
      <c r="Y44" s="86"/>
      <c r="Z44" s="116"/>
      <c r="AA44" s="114"/>
      <c r="AB44" s="71"/>
      <c r="AC44" s="71"/>
      <c r="AD44" s="86"/>
      <c r="AE44" s="29"/>
      <c r="AF44" s="48"/>
      <c r="AG44" s="87">
        <v>111</v>
      </c>
      <c r="AH44" s="117">
        <v>111</v>
      </c>
      <c r="AI44" s="86">
        <v>111.4</v>
      </c>
      <c r="AJ44" s="29">
        <f t="shared" si="37"/>
        <v>0.4000000000000057</v>
      </c>
      <c r="AK44" s="33">
        <f>AI44/AG44</f>
        <v>1.0036036036036036</v>
      </c>
      <c r="AL44" s="71"/>
      <c r="AM44" s="71"/>
      <c r="AN44" s="86"/>
      <c r="AO44" s="26"/>
      <c r="AP44" s="114"/>
      <c r="AQ44" s="71"/>
      <c r="AR44" s="71"/>
      <c r="AS44" s="86"/>
      <c r="AT44" s="71"/>
      <c r="AU44" s="85"/>
      <c r="AV44" s="71"/>
      <c r="AW44" s="86"/>
      <c r="AX44" s="86"/>
      <c r="AY44" s="71"/>
      <c r="AZ44" s="85"/>
      <c r="BA44" s="112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</row>
    <row r="45" spans="1:73" s="118" customFormat="1" ht="15" customHeight="1" thickBot="1">
      <c r="A45" s="156"/>
      <c r="B45" s="154" t="s">
        <v>4</v>
      </c>
      <c r="C45" s="95">
        <f t="shared" si="25"/>
        <v>348684</v>
      </c>
      <c r="D45" s="100">
        <f>I45+N45</f>
        <v>318307</v>
      </c>
      <c r="E45" s="100">
        <f>J45+O45</f>
        <v>358046</v>
      </c>
      <c r="F45" s="100">
        <f t="shared" si="26"/>
        <v>39739</v>
      </c>
      <c r="G45" s="152">
        <f>E45/C45</f>
        <v>1.0268495256449965</v>
      </c>
      <c r="H45" s="99">
        <f>H8+H25</f>
        <v>216710</v>
      </c>
      <c r="I45" s="100">
        <f>I8+I25</f>
        <v>197961.80000000002</v>
      </c>
      <c r="J45" s="100">
        <f>J8+J25</f>
        <v>205232.3</v>
      </c>
      <c r="K45" s="100">
        <f>J45-I45</f>
        <v>7270.499999999971</v>
      </c>
      <c r="L45" s="152">
        <f>J45/H45</f>
        <v>0.9470365926814637</v>
      </c>
      <c r="M45" s="99">
        <f>M8+M25</f>
        <v>131974</v>
      </c>
      <c r="N45" s="100">
        <f>N8+N25</f>
        <v>120345.2</v>
      </c>
      <c r="O45" s="130">
        <f>T45+Y45+AD45+AI45+AN45+AS45+AX45</f>
        <v>152813.7</v>
      </c>
      <c r="P45" s="100">
        <f t="shared" si="35"/>
        <v>32468.500000000015</v>
      </c>
      <c r="Q45" s="152">
        <f>O45/M45</f>
        <v>1.1579076181672148</v>
      </c>
      <c r="R45" s="99">
        <f>R8+R25</f>
        <v>2121.3</v>
      </c>
      <c r="S45" s="100">
        <f>S8+S25</f>
        <v>1917.7</v>
      </c>
      <c r="T45" s="100">
        <f>T8+T25</f>
        <v>2016.4000000000003</v>
      </c>
      <c r="U45" s="100">
        <f>T45-S45</f>
        <v>98.70000000000027</v>
      </c>
      <c r="V45" s="152">
        <f>T45/R45</f>
        <v>0.9505491915334937</v>
      </c>
      <c r="W45" s="99">
        <f>W8+W25</f>
        <v>4961.5</v>
      </c>
      <c r="X45" s="100">
        <f>X8+X25</f>
        <v>4243.3</v>
      </c>
      <c r="Y45" s="100">
        <f>Y8+Y25</f>
        <v>4358.200000000001</v>
      </c>
      <c r="Z45" s="100">
        <f>Y45-X45</f>
        <v>114.90000000000055</v>
      </c>
      <c r="AA45" s="151">
        <f>Y45/W45</f>
        <v>0.8784037085558805</v>
      </c>
      <c r="AB45" s="99">
        <f>AB8+AB25</f>
        <v>8636.6</v>
      </c>
      <c r="AC45" s="100">
        <f>AC8+AC25</f>
        <v>7968.6</v>
      </c>
      <c r="AD45" s="100">
        <f>AD8+AD25</f>
        <v>9658.7</v>
      </c>
      <c r="AE45" s="100">
        <f>AD45-AC45</f>
        <v>1690.1000000000004</v>
      </c>
      <c r="AF45" s="152">
        <f>AD45/AB45</f>
        <v>1.1183451821318575</v>
      </c>
      <c r="AG45" s="99">
        <f>AG8+AG25</f>
        <v>86573.90000000001</v>
      </c>
      <c r="AH45" s="100">
        <f>AH8+AH25</f>
        <v>78065.70000000001</v>
      </c>
      <c r="AI45" s="100">
        <f>AI8+AI25</f>
        <v>104895.4</v>
      </c>
      <c r="AJ45" s="100">
        <f t="shared" si="37"/>
        <v>26829.699999999983</v>
      </c>
      <c r="AK45" s="153">
        <f>AI45/AG45</f>
        <v>1.2116284469106737</v>
      </c>
      <c r="AL45" s="95">
        <f>AL8+AL25</f>
        <v>15347.699999999999</v>
      </c>
      <c r="AM45" s="100">
        <f>AM8+AM25</f>
        <v>14381.1</v>
      </c>
      <c r="AN45" s="100">
        <f>AN8+AN25</f>
        <v>17602.9</v>
      </c>
      <c r="AO45" s="100">
        <f>AN45-AM45</f>
        <v>3221.800000000001</v>
      </c>
      <c r="AP45" s="152">
        <f>AN45/AL45</f>
        <v>1.1469405839311428</v>
      </c>
      <c r="AQ45" s="99">
        <f>AQ8+AQ25</f>
        <v>8913.7</v>
      </c>
      <c r="AR45" s="100">
        <f>AR8+AR25</f>
        <v>8448.200000000003</v>
      </c>
      <c r="AS45" s="100">
        <f>AS8+AS25</f>
        <v>8663.4</v>
      </c>
      <c r="AT45" s="100">
        <f>AS45-AR45</f>
        <v>215.1999999999971</v>
      </c>
      <c r="AU45" s="151">
        <f>AS45/AQ45</f>
        <v>0.9719196293346196</v>
      </c>
      <c r="AV45" s="99">
        <f>AV8+AV25</f>
        <v>5419.3</v>
      </c>
      <c r="AW45" s="100">
        <f>AW8+AW25</f>
        <v>5320.6</v>
      </c>
      <c r="AX45" s="100">
        <f>AX8+AX25</f>
        <v>5618.7</v>
      </c>
      <c r="AY45" s="100">
        <f>AX45-AW45</f>
        <v>298.09999999999945</v>
      </c>
      <c r="AZ45" s="96">
        <f>AX45/AV45</f>
        <v>1.036794419943535</v>
      </c>
      <c r="BA45" s="101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0"/>
    </row>
    <row r="46" spans="1:53" s="10" customFormat="1" ht="18">
      <c r="A46" s="161"/>
      <c r="B46" s="164"/>
      <c r="C46" s="164"/>
      <c r="D46" s="164"/>
      <c r="E46" s="164"/>
      <c r="F46" s="164"/>
      <c r="G46" s="164"/>
      <c r="H46" s="164"/>
      <c r="I46" s="164"/>
      <c r="J46" s="52"/>
      <c r="K46" s="51"/>
      <c r="L46" s="51"/>
      <c r="M46" s="52"/>
      <c r="N46" s="52"/>
      <c r="O46" s="131"/>
      <c r="P46" s="52"/>
      <c r="Q46" s="52"/>
      <c r="R46" s="53"/>
      <c r="S46" s="53"/>
      <c r="T46" s="64"/>
      <c r="U46" s="53"/>
      <c r="V46" s="53"/>
      <c r="W46" s="53"/>
      <c r="X46" s="53"/>
      <c r="Y46" s="53"/>
      <c r="Z46" s="53"/>
      <c r="AA46" s="53"/>
      <c r="AB46" s="53"/>
      <c r="AC46" s="54"/>
      <c r="AD46" s="64" t="s">
        <v>25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2"/>
      <c r="AO46" s="53"/>
      <c r="AP46" s="53"/>
      <c r="AQ46" s="68"/>
      <c r="AR46" s="53"/>
      <c r="AS46" s="67"/>
      <c r="AT46" s="53"/>
      <c r="AU46" s="53"/>
      <c r="AV46" s="53"/>
      <c r="AW46" s="53"/>
      <c r="AX46" s="53"/>
      <c r="AY46" s="53"/>
      <c r="AZ46" s="53"/>
      <c r="BA46" s="24"/>
    </row>
    <row r="47" spans="5:50" s="5" customFormat="1" ht="18">
      <c r="E47" s="63"/>
      <c r="I47" s="3"/>
      <c r="J47" s="124"/>
      <c r="O47" s="56"/>
      <c r="T47" s="6"/>
      <c r="Y47" s="128"/>
      <c r="AD47" s="129"/>
      <c r="AI47" s="56"/>
      <c r="AN47" s="62"/>
      <c r="AS47" s="56"/>
      <c r="AX47" s="56"/>
    </row>
    <row r="48" spans="9:50" s="5" customFormat="1" ht="18">
      <c r="I48" s="3"/>
      <c r="O48" s="6"/>
      <c r="T48" s="6"/>
      <c r="AI48" s="6"/>
      <c r="AN48" s="6"/>
      <c r="AS48" s="6"/>
      <c r="AX48" s="6"/>
    </row>
    <row r="49" spans="9:50" s="5" customFormat="1" ht="18">
      <c r="I49" s="3"/>
      <c r="O49" s="6"/>
      <c r="T49" s="6"/>
      <c r="AI49" s="6"/>
      <c r="AN49" s="6"/>
      <c r="AS49" s="6"/>
      <c r="AX49" s="6"/>
    </row>
    <row r="50" spans="9:50" s="5" customFormat="1" ht="18">
      <c r="I50" s="3"/>
      <c r="O50" s="6"/>
      <c r="T50" s="6"/>
      <c r="AI50" s="6"/>
      <c r="AN50" s="6"/>
      <c r="AS50" s="6"/>
      <c r="AX50" s="6"/>
    </row>
    <row r="51" spans="9:50" s="5" customFormat="1" ht="18">
      <c r="I51" s="3"/>
      <c r="O51" s="6"/>
      <c r="T51" s="6"/>
      <c r="AI51" s="6"/>
      <c r="AN51" s="6"/>
      <c r="AS51" s="6"/>
      <c r="AX51" s="6"/>
    </row>
    <row r="52" spans="9:50" s="5" customFormat="1" ht="18">
      <c r="I52" s="3"/>
      <c r="O52" s="6"/>
      <c r="T52" s="6"/>
      <c r="AI52" s="6"/>
      <c r="AN52" s="6"/>
      <c r="AS52" s="6"/>
      <c r="AX52" s="6"/>
    </row>
    <row r="53" spans="9:50" s="5" customFormat="1" ht="18">
      <c r="I53" s="3"/>
      <c r="O53" s="6"/>
      <c r="T53" s="6"/>
      <c r="AI53" s="6"/>
      <c r="AN53" s="6"/>
      <c r="AS53" s="6"/>
      <c r="AX53" s="6"/>
    </row>
    <row r="54" spans="9:50" s="5" customFormat="1" ht="18">
      <c r="I54" s="3"/>
      <c r="O54" s="6"/>
      <c r="T54" s="6"/>
      <c r="AI54" s="6"/>
      <c r="AN54" s="6"/>
      <c r="AS54" s="6"/>
      <c r="AX54" s="6"/>
    </row>
    <row r="55" spans="9:50" s="5" customFormat="1" ht="18">
      <c r="I55" s="3"/>
      <c r="O55" s="6"/>
      <c r="T55" s="6"/>
      <c r="AI55" s="6"/>
      <c r="AN55" s="6"/>
      <c r="AS55" s="6"/>
      <c r="AX55" s="6"/>
    </row>
    <row r="56" spans="9:50" s="5" customFormat="1" ht="18">
      <c r="I56" s="3"/>
      <c r="O56" s="6"/>
      <c r="T56" s="6"/>
      <c r="AI56" s="6"/>
      <c r="AN56" s="6"/>
      <c r="AS56" s="6"/>
      <c r="AX56" s="6"/>
    </row>
    <row r="57" spans="9:50" s="5" customFormat="1" ht="18">
      <c r="I57" s="3"/>
      <c r="O57" s="6"/>
      <c r="T57" s="6"/>
      <c r="AI57" s="6"/>
      <c r="AN57" s="6"/>
      <c r="AS57" s="6"/>
      <c r="AX57" s="6"/>
    </row>
    <row r="58" spans="9:50" s="5" customFormat="1" ht="18">
      <c r="I58" s="3"/>
      <c r="O58" s="6"/>
      <c r="T58" s="6"/>
      <c r="AI58" s="6"/>
      <c r="AN58" s="6"/>
      <c r="AS58" s="6"/>
      <c r="AX58" s="6"/>
    </row>
    <row r="59" spans="9:50" s="5" customFormat="1" ht="18">
      <c r="I59" s="3"/>
      <c r="O59" s="6"/>
      <c r="T59" s="6"/>
      <c r="AI59" s="6"/>
      <c r="AN59" s="6"/>
      <c r="AS59" s="6"/>
      <c r="AX59" s="6"/>
    </row>
    <row r="60" spans="9:50" s="5" customFormat="1" ht="18">
      <c r="I60" s="3"/>
      <c r="O60" s="6"/>
      <c r="T60" s="6"/>
      <c r="AI60" s="6"/>
      <c r="AN60" s="6"/>
      <c r="AS60" s="6"/>
      <c r="AX60" s="6"/>
    </row>
    <row r="61" spans="9:50" s="5" customFormat="1" ht="18">
      <c r="I61" s="3"/>
      <c r="O61" s="6"/>
      <c r="T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</sheetData>
  <sheetProtection/>
  <mergeCells count="64">
    <mergeCell ref="B2:R2"/>
    <mergeCell ref="B3:O3"/>
    <mergeCell ref="F5:F6"/>
    <mergeCell ref="D5:D6"/>
    <mergeCell ref="AT5:AT6"/>
    <mergeCell ref="AO5:AO6"/>
    <mergeCell ref="AJ5:AJ6"/>
    <mergeCell ref="AE5:AE6"/>
    <mergeCell ref="AF5:AF6"/>
    <mergeCell ref="AG5:AG6"/>
    <mergeCell ref="AV5:AV6"/>
    <mergeCell ref="AI5:AI6"/>
    <mergeCell ref="W4:AA4"/>
    <mergeCell ref="AD5:AD6"/>
    <mergeCell ref="AA5:AA6"/>
    <mergeCell ref="AC5:AC6"/>
    <mergeCell ref="X5:X6"/>
    <mergeCell ref="Z5:Z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Q5:Q6"/>
    <mergeCell ref="R5:R6"/>
    <mergeCell ref="N5:N6"/>
    <mergeCell ref="I5:I6"/>
    <mergeCell ref="J5:J6"/>
    <mergeCell ref="K5:K6"/>
    <mergeCell ref="B46:I46"/>
    <mergeCell ref="AM5:AM6"/>
    <mergeCell ref="AH5:AH6"/>
    <mergeCell ref="B4:B6"/>
    <mergeCell ref="M5:M6"/>
    <mergeCell ref="C4:G4"/>
    <mergeCell ref="M4:Q4"/>
    <mergeCell ref="T5:T6"/>
    <mergeCell ref="H4:L4"/>
    <mergeCell ref="H5:H6"/>
  </mergeCells>
  <printOptions verticalCentered="1"/>
  <pageMargins left="0.7874015748031497" right="0.3937007874015748" top="0.7874015748031497" bottom="0.7874015748031497" header="0" footer="0"/>
  <pageSetup fitToWidth="3" horizontalDpi="600" verticalDpi="600" orientation="landscape" paperSize="9" scale="62" r:id="rId2"/>
  <colBreaks count="1" manualBreakCount="1">
    <brk id="1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2022-11-07T11:32:33Z</cp:lastPrinted>
  <dcterms:created xsi:type="dcterms:W3CDTF">2006-11-08T10:58:51Z</dcterms:created>
  <dcterms:modified xsi:type="dcterms:W3CDTF">2022-12-07T12:55:40Z</dcterms:modified>
  <cp:category/>
  <cp:version/>
  <cp:contentType/>
  <cp:contentStatus/>
</cp:coreProperties>
</file>