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<sst xmlns="http://schemas.openxmlformats.org/spreadsheetml/2006/main" count="100" uniqueCount="53">
  <si>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</si>
  <si>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</si>
  <si>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</si>
  <si>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</si>
  <si>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</si>
  <si>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</si>
  <si>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</si>
  <si>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</si>
  <si>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</si>
  <si>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</si>
  <si>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</si>
  <si>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</si>
  <si>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</si>
  <si>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</si>
  <si>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</si>
  <si>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</si>
  <si>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</si>
  <si>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</si>
  <si>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</si>
  <si>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</si>
  <si>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</si>
  <si>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</si>
  <si>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</si>
  <si>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</si>
  <si>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</si>
  <si>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</si>
  <si>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</si>
  <si>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</si>
  <si>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</si>
  <si>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</si>
  <si>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</si>
  <si>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</si>
  <si>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</si>
  <si>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</si>
  <si>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</si>
  <si>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</si>
  <si>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</si>
  <si>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</si>
  <si>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</si>
  <si>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</si>
  <si>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</si>
  <si>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</si>
  <si>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</si>
  <si>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</si>
  <si>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</si>
  <si>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</si>
  <si>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</si>
  <si>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</si>
  <si>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</si>
  <si>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марта 2020 года (по отчету)</t>
  </si>
  <si>
    <t>План 2-го месяца</t>
  </si>
  <si>
    <t>Фактич.поступление на 01.03.20</t>
  </si>
  <si>
    <t>Отклонение 2-го месяца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</si>
</sst>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3144449"/>
        <c:axId val="6973450"/>
      </c:bar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4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761051"/>
        <c:axId val="27978548"/>
      </c:bar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0480341"/>
        <c:axId val="51669886"/>
      </c:bar3D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375791"/>
        <c:axId val="24511208"/>
      </c:bar3D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9274281"/>
        <c:axId val="39250802"/>
      </c:bar3D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P33" sqref="P33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176"/>
      <c r="O1" s="176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3" t="s">
        <v>0</v>
      </c>
      <c r="B2" s="156" t="s">
        <v>1</v>
      </c>
      <c r="C2" s="161" t="s">
        <v>15</v>
      </c>
      <c r="D2" s="162"/>
      <c r="E2" s="162"/>
      <c r="F2" s="162"/>
      <c r="G2" s="163"/>
      <c r="H2" s="167" t="s">
        <v>14</v>
      </c>
      <c r="I2" s="165"/>
      <c r="J2" s="165"/>
      <c r="K2" s="165"/>
      <c r="L2" s="168"/>
      <c r="M2" s="164" t="s">
        <v>2</v>
      </c>
      <c r="N2" s="165"/>
      <c r="O2" s="165"/>
      <c r="P2" s="165"/>
      <c r="Q2" s="166"/>
      <c r="R2" s="165" t="s">
        <v>7</v>
      </c>
      <c r="S2" s="165"/>
      <c r="T2" s="165"/>
      <c r="U2" s="165"/>
      <c r="V2" s="166"/>
      <c r="W2" s="165" t="s">
        <v>12</v>
      </c>
      <c r="X2" s="165"/>
      <c r="Y2" s="165"/>
      <c r="Z2" s="165"/>
      <c r="AA2" s="166"/>
      <c r="AB2" s="165" t="s">
        <v>11</v>
      </c>
      <c r="AC2" s="165"/>
      <c r="AD2" s="165"/>
      <c r="AE2" s="165"/>
      <c r="AF2" s="166"/>
      <c r="AG2" s="165" t="s">
        <v>13</v>
      </c>
      <c r="AH2" s="165"/>
      <c r="AI2" s="165"/>
      <c r="AJ2" s="165"/>
      <c r="AK2" s="166"/>
      <c r="AL2" s="165" t="s">
        <v>10</v>
      </c>
      <c r="AM2" s="165"/>
      <c r="AN2" s="165"/>
      <c r="AO2" s="165"/>
      <c r="AP2" s="166"/>
      <c r="AQ2" s="165" t="s">
        <v>9</v>
      </c>
      <c r="AR2" s="165"/>
      <c r="AS2" s="165"/>
      <c r="AT2" s="165"/>
      <c r="AU2" s="166"/>
      <c r="AV2" s="165" t="s">
        <v>8</v>
      </c>
      <c r="AW2" s="165"/>
      <c r="AX2" s="165"/>
      <c r="AY2" s="165"/>
      <c r="AZ2" s="166"/>
      <c r="BA2" s="4"/>
    </row>
    <row r="3" spans="1:53" s="12" customFormat="1" ht="19.5" customHeight="1">
      <c r="A3" s="155"/>
      <c r="B3" s="157"/>
      <c r="C3" s="173" t="s">
        <v>6</v>
      </c>
      <c r="D3" s="153" t="s">
        <v>50</v>
      </c>
      <c r="E3" s="153" t="s">
        <v>51</v>
      </c>
      <c r="F3" s="153" t="s">
        <v>52</v>
      </c>
      <c r="G3" s="171" t="s">
        <v>20</v>
      </c>
      <c r="H3" s="169" t="s">
        <v>6</v>
      </c>
      <c r="I3" s="153" t="s">
        <v>50</v>
      </c>
      <c r="J3" s="153" t="s">
        <v>51</v>
      </c>
      <c r="K3" s="153" t="s">
        <v>52</v>
      </c>
      <c r="L3" s="153" t="s">
        <v>20</v>
      </c>
      <c r="M3" s="159" t="s">
        <v>6</v>
      </c>
      <c r="N3" s="153" t="s">
        <v>50</v>
      </c>
      <c r="O3" s="153" t="s">
        <v>51</v>
      </c>
      <c r="P3" s="153" t="s">
        <v>52</v>
      </c>
      <c r="Q3" s="171" t="s">
        <v>20</v>
      </c>
      <c r="R3" s="169" t="s">
        <v>6</v>
      </c>
      <c r="S3" s="153" t="s">
        <v>50</v>
      </c>
      <c r="T3" s="153" t="s">
        <v>51</v>
      </c>
      <c r="U3" s="153" t="s">
        <v>52</v>
      </c>
      <c r="V3" s="171" t="s">
        <v>20</v>
      </c>
      <c r="W3" s="169" t="s">
        <v>6</v>
      </c>
      <c r="X3" s="153" t="s">
        <v>50</v>
      </c>
      <c r="Y3" s="153" t="s">
        <v>51</v>
      </c>
      <c r="Z3" s="153" t="s">
        <v>52</v>
      </c>
      <c r="AA3" s="171" t="s">
        <v>20</v>
      </c>
      <c r="AB3" s="169" t="s">
        <v>6</v>
      </c>
      <c r="AC3" s="153" t="s">
        <v>50</v>
      </c>
      <c r="AD3" s="153" t="s">
        <v>51</v>
      </c>
      <c r="AE3" s="153" t="s">
        <v>52</v>
      </c>
      <c r="AF3" s="171" t="s">
        <v>20</v>
      </c>
      <c r="AG3" s="169" t="s">
        <v>6</v>
      </c>
      <c r="AH3" s="153" t="s">
        <v>50</v>
      </c>
      <c r="AI3" s="153" t="s">
        <v>51</v>
      </c>
      <c r="AJ3" s="153" t="s">
        <v>52</v>
      </c>
      <c r="AK3" s="171" t="s">
        <v>20</v>
      </c>
      <c r="AL3" s="169" t="s">
        <v>6</v>
      </c>
      <c r="AM3" s="153" t="s">
        <v>50</v>
      </c>
      <c r="AN3" s="153" t="s">
        <v>51</v>
      </c>
      <c r="AO3" s="153" t="s">
        <v>52</v>
      </c>
      <c r="AP3" s="171" t="s">
        <v>20</v>
      </c>
      <c r="AQ3" s="169" t="s">
        <v>6</v>
      </c>
      <c r="AR3" s="153" t="s">
        <v>50</v>
      </c>
      <c r="AS3" s="153" t="s">
        <v>51</v>
      </c>
      <c r="AT3" s="153" t="s">
        <v>52</v>
      </c>
      <c r="AU3" s="171" t="s">
        <v>20</v>
      </c>
      <c r="AV3" s="169" t="s">
        <v>6</v>
      </c>
      <c r="AW3" s="153" t="s">
        <v>50</v>
      </c>
      <c r="AX3" s="153" t="s">
        <v>51</v>
      </c>
      <c r="AY3" s="153" t="s">
        <v>52</v>
      </c>
      <c r="AZ3" s="171" t="s">
        <v>20</v>
      </c>
      <c r="BA3" s="5"/>
    </row>
    <row r="4" spans="1:53" s="12" customFormat="1" ht="27" customHeight="1">
      <c r="A4" s="154"/>
      <c r="B4" s="158"/>
      <c r="C4" s="174"/>
      <c r="D4" s="154"/>
      <c r="E4" s="154"/>
      <c r="F4" s="154"/>
      <c r="G4" s="172"/>
      <c r="H4" s="170"/>
      <c r="I4" s="154"/>
      <c r="J4" s="154"/>
      <c r="K4" s="154"/>
      <c r="L4" s="154"/>
      <c r="M4" s="160"/>
      <c r="N4" s="154"/>
      <c r="O4" s="154"/>
      <c r="P4" s="154"/>
      <c r="Q4" s="172"/>
      <c r="R4" s="170"/>
      <c r="S4" s="154"/>
      <c r="T4" s="154"/>
      <c r="U4" s="154"/>
      <c r="V4" s="172"/>
      <c r="W4" s="170"/>
      <c r="X4" s="154"/>
      <c r="Y4" s="154"/>
      <c r="Z4" s="154"/>
      <c r="AA4" s="172"/>
      <c r="AB4" s="170"/>
      <c r="AC4" s="154"/>
      <c r="AD4" s="154"/>
      <c r="AE4" s="154"/>
      <c r="AF4" s="172"/>
      <c r="AG4" s="170"/>
      <c r="AH4" s="154"/>
      <c r="AI4" s="154"/>
      <c r="AJ4" s="154"/>
      <c r="AK4" s="172"/>
      <c r="AL4" s="170"/>
      <c r="AM4" s="154"/>
      <c r="AN4" s="154"/>
      <c r="AO4" s="154"/>
      <c r="AP4" s="172"/>
      <c r="AQ4" s="170"/>
      <c r="AR4" s="154"/>
      <c r="AS4" s="154"/>
      <c r="AT4" s="154"/>
      <c r="AU4" s="172"/>
      <c r="AV4" s="170"/>
      <c r="AW4" s="154"/>
      <c r="AX4" s="154"/>
      <c r="AY4" s="154"/>
      <c r="AZ4" s="172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248243.4</v>
      </c>
      <c r="D6" s="31">
        <f aca="true" t="shared" si="0" ref="D6:D37">I6+N6</f>
        <v>30317.800000000003</v>
      </c>
      <c r="E6" s="32">
        <f>J6+O6</f>
        <v>30569.93</v>
      </c>
      <c r="F6" s="31">
        <f>E6-D6</f>
        <v>252.12999999999738</v>
      </c>
      <c r="G6" s="33">
        <f>E6/C6</f>
        <v>0.12314498592913246</v>
      </c>
      <c r="H6" s="31">
        <f>H7+H8+H9+H18+H21</f>
        <v>147313.5</v>
      </c>
      <c r="I6" s="31">
        <f>I7+I8+I9+I18+I21</f>
        <v>18385.9</v>
      </c>
      <c r="J6" s="31">
        <f>J7+J8+J9+J18+J21</f>
        <v>18491.9</v>
      </c>
      <c r="K6" s="31">
        <f>J6-I6</f>
        <v>106</v>
      </c>
      <c r="L6" s="33">
        <f aca="true" t="shared" si="1" ref="L6:L13">J6/H6</f>
        <v>0.12552753142108497</v>
      </c>
      <c r="M6" s="31">
        <f>M7+M8+M9+M13+M21</f>
        <v>100929.9</v>
      </c>
      <c r="N6" s="31">
        <f>N7+N8+N9+N13+N21</f>
        <v>11931.9</v>
      </c>
      <c r="O6" s="31">
        <f>O7+O8+O9+O13+O21</f>
        <v>12078.03</v>
      </c>
      <c r="P6" s="31">
        <f>O6-N6</f>
        <v>146.13000000000102</v>
      </c>
      <c r="Q6" s="33">
        <f>O6/M6</f>
        <v>0.1196675118077002</v>
      </c>
      <c r="R6" s="35">
        <f>R7+R8+R9+R13+R21</f>
        <v>1841</v>
      </c>
      <c r="S6" s="35">
        <f>S7+S8+S9+S13+S21</f>
        <v>86.2</v>
      </c>
      <c r="T6" s="35">
        <f>T7+T8+T9+T13+T21</f>
        <v>86.23</v>
      </c>
      <c r="U6" s="35">
        <f>T6-S6</f>
        <v>0.030000000000001137</v>
      </c>
      <c r="V6" s="36">
        <f>T6/R6</f>
        <v>0.046838674633351444</v>
      </c>
      <c r="W6" s="35">
        <f>W7+W8+W9+W13+W21</f>
        <v>4529.6</v>
      </c>
      <c r="X6" s="35">
        <f>X7+X8+X9+X13+X21</f>
        <v>226.2</v>
      </c>
      <c r="Y6" s="35">
        <f>Y7+Y8+Y9+Y13+Y21</f>
        <v>226.29999999999998</v>
      </c>
      <c r="Z6" s="35">
        <f>Y6-X6</f>
        <v>0.09999999999999432</v>
      </c>
      <c r="AA6" s="36">
        <f>Y6/W6</f>
        <v>0.04996026139173436</v>
      </c>
      <c r="AB6" s="35">
        <f>AB7+AB8+AB9+AB13+AB21</f>
        <v>6530</v>
      </c>
      <c r="AC6" s="35">
        <f>AC7+AC8+AC9+AC13+AC21</f>
        <v>511.8</v>
      </c>
      <c r="AD6" s="35">
        <f>AD7+AD8+AD9+AD13+AD21</f>
        <v>511.90000000000003</v>
      </c>
      <c r="AE6" s="35">
        <f>AD6-AC6</f>
        <v>0.10000000000002274</v>
      </c>
      <c r="AF6" s="36">
        <f>AD6/AB6</f>
        <v>0.07839203675344564</v>
      </c>
      <c r="AG6" s="35">
        <f>AG7+AG8+AG9+AG13+AG21</f>
        <v>63948.8</v>
      </c>
      <c r="AH6" s="35">
        <f>AH7+AH8+AH9+AH13+AH21</f>
        <v>7672.4</v>
      </c>
      <c r="AI6" s="35">
        <f>AI7+AI8+AI9+AI13+AI21</f>
        <v>7818.2</v>
      </c>
      <c r="AJ6" s="35">
        <f>AI6-AH6</f>
        <v>145.80000000000018</v>
      </c>
      <c r="AK6" s="36">
        <f>AI6/AG6</f>
        <v>0.12225718074459567</v>
      </c>
      <c r="AL6" s="35">
        <f>AL7+AL8+AL9+AL13+AL21</f>
        <v>12539.1</v>
      </c>
      <c r="AM6" s="35">
        <f>AM7+AM8+AM9+AM13+AM21</f>
        <v>1260.1</v>
      </c>
      <c r="AN6" s="35">
        <f>AN7+AN8+AN9+AN13+AN21</f>
        <v>1260.1</v>
      </c>
      <c r="AO6" s="31">
        <f>AN6-AM6</f>
        <v>0</v>
      </c>
      <c r="AP6" s="33">
        <f>AN6/AL6</f>
        <v>0.10049365584451833</v>
      </c>
      <c r="AQ6" s="35">
        <f>AQ7++AQ8+AQ9+AQ13+AQ21</f>
        <v>6877.5</v>
      </c>
      <c r="AR6" s="35">
        <f>AR7++AR8+AR9+AR13+AR21</f>
        <v>1460.7</v>
      </c>
      <c r="AS6" s="35">
        <f>AS7++AS8+AS9+AS13+AS21</f>
        <v>1460.8000000000002</v>
      </c>
      <c r="AT6" s="31">
        <f>AS6-AR6</f>
        <v>0.10000000000013642</v>
      </c>
      <c r="AU6" s="33">
        <f>AS6/AQ6</f>
        <v>0.2124027626317703</v>
      </c>
      <c r="AV6" s="35">
        <f>AV7+AV8+AV9+AV13+AV21</f>
        <v>4663.9</v>
      </c>
      <c r="AW6" s="35">
        <f>AW7+AW8+AW9+AW13+AW21</f>
        <v>714.5</v>
      </c>
      <c r="AX6" s="35">
        <f>AX7+AX8+AX9+AX13+AX21</f>
        <v>714.5</v>
      </c>
      <c r="AY6" s="31">
        <f>AX6-AW6</f>
        <v>0</v>
      </c>
      <c r="AZ6" s="33">
        <f>AX6/AV6</f>
        <v>0.1531979673663672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10795.5</v>
      </c>
      <c r="E7" s="50">
        <f aca="true" t="shared" si="3" ref="E7:E12">J7+O7</f>
        <v>10666.9</v>
      </c>
      <c r="F7" s="42">
        <f aca="true" t="shared" si="4" ref="F7:F21">E7-D7</f>
        <v>-128.60000000000036</v>
      </c>
      <c r="G7" s="51">
        <f>E7/C7</f>
        <v>0.09282094969417617</v>
      </c>
      <c r="H7" s="49">
        <v>92066.9</v>
      </c>
      <c r="I7" s="49">
        <v>8612.1</v>
      </c>
      <c r="J7" s="49">
        <v>8480</v>
      </c>
      <c r="K7" s="42">
        <f aca="true" t="shared" si="5" ref="K7:K13">J7-I7</f>
        <v>-132.10000000000036</v>
      </c>
      <c r="L7" s="51">
        <f t="shared" si="1"/>
        <v>0.09210693528293014</v>
      </c>
      <c r="M7" s="52">
        <f aca="true" t="shared" si="6" ref="M7:O9">R7+W7+AB7+AG7+AL7+AQ7+AV7</f>
        <v>22852.199999999997</v>
      </c>
      <c r="N7" s="53">
        <f t="shared" si="6"/>
        <v>2183.4</v>
      </c>
      <c r="O7" s="52">
        <f t="shared" si="6"/>
        <v>2186.9</v>
      </c>
      <c r="P7" s="42">
        <f>O7-N7</f>
        <v>3.5</v>
      </c>
      <c r="Q7" s="51">
        <f>O7/M7</f>
        <v>0.0956975695994259</v>
      </c>
      <c r="R7" s="49">
        <v>137.9</v>
      </c>
      <c r="S7" s="49">
        <v>14</v>
      </c>
      <c r="T7" s="50">
        <v>14</v>
      </c>
      <c r="U7" s="42">
        <f>T7-S7</f>
        <v>0</v>
      </c>
      <c r="V7" s="51">
        <f>T7/R7</f>
        <v>0.10152284263959391</v>
      </c>
      <c r="W7" s="49">
        <v>519.4</v>
      </c>
      <c r="X7" s="49">
        <v>27.3</v>
      </c>
      <c r="Y7" s="50">
        <v>27.4</v>
      </c>
      <c r="Z7" s="42">
        <f>Y7-X7</f>
        <v>0.09999999999999787</v>
      </c>
      <c r="AA7" s="51">
        <f>Y7/W7</f>
        <v>0.05275317674239507</v>
      </c>
      <c r="AB7" s="49">
        <v>523.7</v>
      </c>
      <c r="AC7" s="49">
        <v>28.6</v>
      </c>
      <c r="AD7" s="50">
        <v>28.6</v>
      </c>
      <c r="AE7" s="42">
        <f>AD7-AC7</f>
        <v>0</v>
      </c>
      <c r="AF7" s="51">
        <f>AD7/AB7</f>
        <v>0.05461141875119343</v>
      </c>
      <c r="AG7" s="49">
        <v>18077.5</v>
      </c>
      <c r="AH7" s="49">
        <v>1827.5</v>
      </c>
      <c r="AI7" s="50">
        <v>1830.9</v>
      </c>
      <c r="AJ7" s="42">
        <f>AI7-AH7</f>
        <v>3.400000000000091</v>
      </c>
      <c r="AK7" s="51">
        <f>AI7/AG7</f>
        <v>0.10128059742774168</v>
      </c>
      <c r="AL7" s="49">
        <v>1667.3</v>
      </c>
      <c r="AM7" s="49">
        <v>162.4</v>
      </c>
      <c r="AN7" s="50">
        <v>162.4</v>
      </c>
      <c r="AO7" s="42">
        <f>AN7-AM7</f>
        <v>0</v>
      </c>
      <c r="AP7" s="51">
        <f>AN7/AL7</f>
        <v>0.09740298686499131</v>
      </c>
      <c r="AQ7" s="49">
        <v>1157.6</v>
      </c>
      <c r="AR7" s="49">
        <v>61.7</v>
      </c>
      <c r="AS7" s="49">
        <v>61.7</v>
      </c>
      <c r="AT7" s="42">
        <f>AS7-AR7</f>
        <v>0</v>
      </c>
      <c r="AU7" s="51">
        <f>AS7/AQ7</f>
        <v>0.05329993089149966</v>
      </c>
      <c r="AV7" s="49">
        <v>768.8</v>
      </c>
      <c r="AW7" s="50">
        <v>61.9</v>
      </c>
      <c r="AX7" s="50">
        <v>61.9</v>
      </c>
      <c r="AY7" s="42">
        <f>AX7-AW7</f>
        <v>0</v>
      </c>
      <c r="AZ7" s="51">
        <f>AX7/AV7</f>
        <v>0.08051508844953174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1798.6000000000001</v>
      </c>
      <c r="E8" s="50">
        <f t="shared" si="3"/>
        <v>1904.8</v>
      </c>
      <c r="F8" s="42">
        <f t="shared" si="4"/>
        <v>106.19999999999982</v>
      </c>
      <c r="G8" s="51">
        <f>E8/C8</f>
        <v>0.1477528351355125</v>
      </c>
      <c r="H8" s="49">
        <v>9295.9</v>
      </c>
      <c r="I8" s="49">
        <v>1398.4</v>
      </c>
      <c r="J8" s="49">
        <v>1373.5</v>
      </c>
      <c r="K8" s="42">
        <f t="shared" si="5"/>
        <v>-24.90000000000009</v>
      </c>
      <c r="L8" s="51">
        <f t="shared" si="1"/>
        <v>0.14775331059929647</v>
      </c>
      <c r="M8" s="52">
        <f t="shared" si="6"/>
        <v>3595.9</v>
      </c>
      <c r="N8" s="53">
        <f t="shared" si="6"/>
        <v>400.2</v>
      </c>
      <c r="O8" s="52">
        <f t="shared" si="6"/>
        <v>531.3</v>
      </c>
      <c r="P8" s="42">
        <f>O8-N8</f>
        <v>131.09999999999997</v>
      </c>
      <c r="Q8" s="51">
        <f>O8/M8</f>
        <v>0.14775160599571732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400.2</v>
      </c>
      <c r="AI8" s="49">
        <v>531.3</v>
      </c>
      <c r="AJ8" s="42">
        <f>AI8-AH8</f>
        <v>131.09999999999997</v>
      </c>
      <c r="AK8" s="51">
        <f>AI8/AG8</f>
        <v>0.14775160599571732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11402.400000000001</v>
      </c>
      <c r="E9" s="50">
        <f t="shared" si="3"/>
        <v>11458.3</v>
      </c>
      <c r="F9" s="42">
        <f t="shared" si="4"/>
        <v>55.89999999999782</v>
      </c>
      <c r="G9" s="51">
        <f>E9/C9</f>
        <v>0.2139155337667041</v>
      </c>
      <c r="H9" s="49">
        <f>H10+H11+H12</f>
        <v>33089.5</v>
      </c>
      <c r="I9" s="49">
        <f>I10+I11+I12</f>
        <v>7022.3</v>
      </c>
      <c r="J9" s="49">
        <f>J10+J11+J12</f>
        <v>7066.900000000001</v>
      </c>
      <c r="K9" s="42">
        <f t="shared" si="5"/>
        <v>44.600000000000364</v>
      </c>
      <c r="L9" s="51">
        <f t="shared" si="1"/>
        <v>0.21356925913053992</v>
      </c>
      <c r="M9" s="52">
        <f t="shared" si="6"/>
        <v>20475.1</v>
      </c>
      <c r="N9" s="53">
        <f t="shared" si="6"/>
        <v>4380.1</v>
      </c>
      <c r="O9" s="52">
        <f t="shared" si="6"/>
        <v>4391.4</v>
      </c>
      <c r="P9" s="42">
        <f>O9-N9</f>
        <v>11.299999999999272</v>
      </c>
      <c r="Q9" s="51">
        <f>O9/M9</f>
        <v>0.21447514297854467</v>
      </c>
      <c r="R9" s="49">
        <f>R10+R11</f>
        <v>332</v>
      </c>
      <c r="S9" s="50">
        <f>S10+S11</f>
        <v>68.9</v>
      </c>
      <c r="T9" s="49">
        <f>T10+T11</f>
        <v>68.9</v>
      </c>
      <c r="U9" s="42">
        <f>T9-S9</f>
        <v>0</v>
      </c>
      <c r="V9" s="106">
        <f>T9/R9</f>
        <v>0.20753012048192773</v>
      </c>
      <c r="W9" s="49">
        <f>W10+W11</f>
        <v>1043</v>
      </c>
      <c r="X9" s="50">
        <f>X10+X11</f>
        <v>62.3</v>
      </c>
      <c r="Y9" s="49">
        <f>Y10+Y11</f>
        <v>62.3</v>
      </c>
      <c r="Z9" s="42">
        <f>Y9-X9</f>
        <v>0</v>
      </c>
      <c r="AA9" s="51">
        <f>Y9/W9</f>
        <v>0.05973154362416107</v>
      </c>
      <c r="AB9" s="49">
        <f>AB10+AB11</f>
        <v>3400</v>
      </c>
      <c r="AC9" s="50">
        <f>AC10+AC11</f>
        <v>443.8</v>
      </c>
      <c r="AD9" s="49">
        <f>AD10+AD11</f>
        <v>443.8</v>
      </c>
      <c r="AE9" s="42">
        <f>AD9-AC9</f>
        <v>0</v>
      </c>
      <c r="AF9" s="51">
        <f>AD9/AB9</f>
        <v>0.1305294117647059</v>
      </c>
      <c r="AG9" s="49">
        <f>AG10+AG11</f>
        <v>8569.6</v>
      </c>
      <c r="AH9" s="50">
        <f>AH10+AH11</f>
        <v>2041.5</v>
      </c>
      <c r="AI9" s="49">
        <f>AI10+AI11</f>
        <v>2052.8</v>
      </c>
      <c r="AJ9" s="135">
        <f>AI9-AH9</f>
        <v>11.300000000000182</v>
      </c>
      <c r="AK9" s="51">
        <f>AI9/AG9</f>
        <v>0.2395444361463779</v>
      </c>
      <c r="AL9" s="49">
        <f>AL10+AL11</f>
        <v>3717</v>
      </c>
      <c r="AM9" s="50">
        <f>AM10+AM11</f>
        <v>176.7</v>
      </c>
      <c r="AN9" s="49">
        <f>AN10+AN11</f>
        <v>176.7</v>
      </c>
      <c r="AO9" s="42">
        <f>AN9-AM9</f>
        <v>0</v>
      </c>
      <c r="AP9" s="106">
        <f>AN9/AL9</f>
        <v>0.04753833736884584</v>
      </c>
      <c r="AQ9" s="49">
        <f>AQ10+AQ11</f>
        <v>2370.5</v>
      </c>
      <c r="AR9" s="50">
        <f>AR10+AR11</f>
        <v>1251.4</v>
      </c>
      <c r="AS9" s="49">
        <f>AS10+AS11</f>
        <v>1251.4</v>
      </c>
      <c r="AT9" s="42">
        <f>AS9-AR9</f>
        <v>0</v>
      </c>
      <c r="AU9" s="51">
        <f>AS9/AQ9</f>
        <v>0.5279055051676862</v>
      </c>
      <c r="AV9" s="49">
        <f>AV10+AV11</f>
        <v>1043</v>
      </c>
      <c r="AW9" s="50">
        <f>AW10+AW11</f>
        <v>335.5</v>
      </c>
      <c r="AX9" s="49">
        <f>AX10+AX11</f>
        <v>335.5</v>
      </c>
      <c r="AY9" s="42">
        <f>AX9-AW9</f>
        <v>0</v>
      </c>
      <c r="AZ9" s="51">
        <f>AX9/AV9</f>
        <v>0.3216682646212848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1379.2</v>
      </c>
      <c r="E10" s="58">
        <f t="shared" si="3"/>
        <v>1483</v>
      </c>
      <c r="F10" s="59">
        <f t="shared" si="4"/>
        <v>103.79999999999995</v>
      </c>
      <c r="G10" s="60">
        <f aca="true" t="shared" si="7" ref="G10:G21">E10/C10</f>
        <v>0.25864173846314836</v>
      </c>
      <c r="H10" s="57">
        <v>5733.8</v>
      </c>
      <c r="I10" s="57">
        <v>1379.2</v>
      </c>
      <c r="J10" s="57">
        <v>1483</v>
      </c>
      <c r="K10" s="59">
        <f t="shared" si="5"/>
        <v>103.79999999999995</v>
      </c>
      <c r="L10" s="60">
        <f t="shared" si="1"/>
        <v>0.25864173846314836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6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9940.7</v>
      </c>
      <c r="E11" s="58">
        <f t="shared" si="3"/>
        <v>9952</v>
      </c>
      <c r="F11" s="59">
        <f t="shared" si="4"/>
        <v>11.299999999999272</v>
      </c>
      <c r="G11" s="60">
        <f t="shared" si="7"/>
        <v>0.21081395964624267</v>
      </c>
      <c r="H11" s="57">
        <v>26732.4</v>
      </c>
      <c r="I11" s="57">
        <v>5560.6</v>
      </c>
      <c r="J11" s="57">
        <v>5560.6</v>
      </c>
      <c r="K11" s="59">
        <f t="shared" si="5"/>
        <v>0</v>
      </c>
      <c r="L11" s="60">
        <f t="shared" si="1"/>
        <v>0.20800975595157936</v>
      </c>
      <c r="M11" s="61">
        <f>R11+W11+AB11+AG11+AL11+AQ11+AV11</f>
        <v>20475.1</v>
      </c>
      <c r="N11" s="62">
        <f>S11+X11+AC11+AH11+AM11+AR11+AW11</f>
        <v>4380.1</v>
      </c>
      <c r="O11" s="61">
        <f>T11+Y11+AD11+AI11+AN11+AS11+AX11</f>
        <v>4391.4</v>
      </c>
      <c r="P11" s="59">
        <f>O11-N11</f>
        <v>11.299999999999272</v>
      </c>
      <c r="Q11" s="60">
        <f>O11/M11</f>
        <v>0.21447514297854467</v>
      </c>
      <c r="R11" s="57">
        <v>332</v>
      </c>
      <c r="S11" s="58">
        <v>68.9</v>
      </c>
      <c r="T11" s="57">
        <v>68.9</v>
      </c>
      <c r="U11" s="59">
        <f>T11-S11</f>
        <v>0</v>
      </c>
      <c r="V11" s="107">
        <f>T11/R11</f>
        <v>0.20753012048192773</v>
      </c>
      <c r="W11" s="57">
        <v>1043</v>
      </c>
      <c r="X11" s="112">
        <v>62.3</v>
      </c>
      <c r="Y11" s="57">
        <v>62.3</v>
      </c>
      <c r="Z11" s="59">
        <f>Y11-X11</f>
        <v>0</v>
      </c>
      <c r="AA11" s="60">
        <f>Y11/W11</f>
        <v>0.05973154362416107</v>
      </c>
      <c r="AB11" s="57">
        <v>3400</v>
      </c>
      <c r="AC11" s="57">
        <v>443.8</v>
      </c>
      <c r="AD11" s="57">
        <v>443.8</v>
      </c>
      <c r="AE11" s="59">
        <f>AD11-AC11</f>
        <v>0</v>
      </c>
      <c r="AF11" s="60">
        <f>AD11/AB11</f>
        <v>0.1305294117647059</v>
      </c>
      <c r="AG11" s="57">
        <v>8569.6</v>
      </c>
      <c r="AH11" s="58">
        <v>2041.5</v>
      </c>
      <c r="AI11" s="57">
        <v>2052.8</v>
      </c>
      <c r="AJ11" s="137">
        <f>AI11-AH11</f>
        <v>11.300000000000182</v>
      </c>
      <c r="AK11" s="60">
        <f>AI11/AG11</f>
        <v>0.2395444361463779</v>
      </c>
      <c r="AL11" s="57">
        <v>3717</v>
      </c>
      <c r="AM11" s="58">
        <v>176.7</v>
      </c>
      <c r="AN11" s="57">
        <v>176.7</v>
      </c>
      <c r="AO11" s="59">
        <f>AN11-AM11</f>
        <v>0</v>
      </c>
      <c r="AP11" s="107">
        <f>AN11/AL11</f>
        <v>0.04753833736884584</v>
      </c>
      <c r="AQ11" s="57">
        <v>2370.5</v>
      </c>
      <c r="AR11" s="58">
        <v>1251.4</v>
      </c>
      <c r="AS11" s="57">
        <v>1251.4</v>
      </c>
      <c r="AT11" s="59">
        <f>AS11-AR11</f>
        <v>0</v>
      </c>
      <c r="AU11" s="60">
        <f>AS11/AQ11</f>
        <v>0.5279055051676862</v>
      </c>
      <c r="AV11" s="57">
        <v>1043</v>
      </c>
      <c r="AW11" s="58">
        <v>335.5</v>
      </c>
      <c r="AX11" s="58">
        <v>335.5</v>
      </c>
      <c r="AY11" s="59">
        <f>AX11-AW11</f>
        <v>0</v>
      </c>
      <c r="AZ11" s="60">
        <f>AX11/AV11</f>
        <v>0.3216682646212848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82.5</v>
      </c>
      <c r="E12" s="58">
        <f t="shared" si="3"/>
        <v>23.3</v>
      </c>
      <c r="F12" s="59">
        <f t="shared" si="4"/>
        <v>-59.2</v>
      </c>
      <c r="G12" s="60">
        <f t="shared" si="7"/>
        <v>0.03738167816460774</v>
      </c>
      <c r="H12" s="57">
        <v>623.3</v>
      </c>
      <c r="I12" s="57">
        <v>82.5</v>
      </c>
      <c r="J12" s="57">
        <v>23.3</v>
      </c>
      <c r="K12" s="59">
        <f t="shared" si="5"/>
        <v>-59.2</v>
      </c>
      <c r="L12" s="60">
        <f t="shared" si="1"/>
        <v>0.03738167816460774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6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62102.8</v>
      </c>
      <c r="D13" s="53">
        <f>D14+D15+D18</f>
        <v>5512.299999999999</v>
      </c>
      <c r="E13" s="52">
        <f>E14+E15+E18</f>
        <v>5628.13</v>
      </c>
      <c r="F13" s="42">
        <f t="shared" si="4"/>
        <v>115.83000000000084</v>
      </c>
      <c r="G13" s="51">
        <f t="shared" si="7"/>
        <v>0.09062602652376382</v>
      </c>
      <c r="H13" s="49">
        <f>H18</f>
        <v>8189.5</v>
      </c>
      <c r="I13" s="49">
        <f>I18</f>
        <v>557.2</v>
      </c>
      <c r="J13" s="49">
        <f>J18</f>
        <v>672.8</v>
      </c>
      <c r="K13" s="42">
        <f t="shared" si="5"/>
        <v>115.59999999999991</v>
      </c>
      <c r="L13" s="51">
        <f t="shared" si="1"/>
        <v>0.08215397765431344</v>
      </c>
      <c r="M13" s="52">
        <f>M14+M15+M18</f>
        <v>53913.3</v>
      </c>
      <c r="N13" s="53">
        <f>N14+N15+N18</f>
        <v>4955.099999999999</v>
      </c>
      <c r="O13" s="52">
        <f>O14+O15+O18</f>
        <v>4955.33</v>
      </c>
      <c r="P13" s="42">
        <f aca="true" t="shared" si="8" ref="P13:P29">O13-N13</f>
        <v>0.23000000000047294</v>
      </c>
      <c r="Q13" s="51">
        <f aca="true" t="shared" si="9" ref="Q13:Q23">O13/M13</f>
        <v>0.09191294170455155</v>
      </c>
      <c r="R13" s="49">
        <f>R14+R15</f>
        <v>1365.7</v>
      </c>
      <c r="S13" s="49">
        <f>S14+S15</f>
        <v>3.3</v>
      </c>
      <c r="T13" s="49">
        <f>T14+T15</f>
        <v>3.3299999999999996</v>
      </c>
      <c r="U13" s="42">
        <f aca="true" t="shared" si="10" ref="U13:U23">T13-S13</f>
        <v>0.029999999999999805</v>
      </c>
      <c r="V13" s="51">
        <f aca="true" t="shared" si="11" ref="V13:V23">T13/R13</f>
        <v>0.0024383100241634325</v>
      </c>
      <c r="W13" s="49">
        <f>W14+W15</f>
        <v>2955.4</v>
      </c>
      <c r="X13" s="49">
        <f>X14+X15</f>
        <v>135.4</v>
      </c>
      <c r="Y13" s="49">
        <f>Y14+Y15</f>
        <v>135.4</v>
      </c>
      <c r="Z13" s="42">
        <f aca="true" t="shared" si="12" ref="Z13:Z23">Y13-X13</f>
        <v>0</v>
      </c>
      <c r="AA13" s="51">
        <f aca="true" t="shared" si="13" ref="AA13:AA22">Y13/W13</f>
        <v>0.04581444136157542</v>
      </c>
      <c r="AB13" s="49">
        <f>AB14+AB15</f>
        <v>2591.4</v>
      </c>
      <c r="AC13" s="49">
        <f>AC14+AC15</f>
        <v>38.2</v>
      </c>
      <c r="AD13" s="49">
        <f>AD14+AD15</f>
        <v>38.300000000000004</v>
      </c>
      <c r="AE13" s="42">
        <f aca="true" t="shared" si="14" ref="AE13:AE22">AD13-AC13</f>
        <v>0.10000000000000142</v>
      </c>
      <c r="AF13" s="51">
        <f>AD13/AB13</f>
        <v>0.014779655784518023</v>
      </c>
      <c r="AG13" s="49">
        <f>AG14+AG15+AG18</f>
        <v>33705.8</v>
      </c>
      <c r="AH13" s="49">
        <f>AH14+AH15+AH18</f>
        <v>3403.2</v>
      </c>
      <c r="AI13" s="49">
        <f>AI14+AI15+AI18</f>
        <v>3403.2</v>
      </c>
      <c r="AJ13" s="135">
        <f aca="true" t="shared" si="15" ref="AJ13:AJ20">AI13-AH13</f>
        <v>0</v>
      </c>
      <c r="AK13" s="51">
        <f aca="true" t="shared" si="16" ref="AK13:AK20">AI13/AG13</f>
        <v>0.10096778595968645</v>
      </c>
      <c r="AL13" s="49">
        <f>AL14+AL15</f>
        <v>7112.400000000001</v>
      </c>
      <c r="AM13" s="49">
        <f>AM14+AM15</f>
        <v>912.5</v>
      </c>
      <c r="AN13" s="49">
        <f>AN14+AN15</f>
        <v>912.5</v>
      </c>
      <c r="AO13" s="42">
        <f aca="true" t="shared" si="17" ref="AO13:AO23">AN13-AM13</f>
        <v>0</v>
      </c>
      <c r="AP13" s="51">
        <f aca="true" t="shared" si="18" ref="AP13:AP23">AN13/AL13</f>
        <v>0.12829705865811822</v>
      </c>
      <c r="AQ13" s="49">
        <f>AQ14+AQ15</f>
        <v>3335</v>
      </c>
      <c r="AR13" s="49">
        <f>AR14+AR15</f>
        <v>145.6</v>
      </c>
      <c r="AS13" s="49">
        <f>AS14+AS15</f>
        <v>145.7</v>
      </c>
      <c r="AT13" s="42">
        <f aca="true" t="shared" si="19" ref="AT13:AT23">AS13-AR13</f>
        <v>0.09999999999999432</v>
      </c>
      <c r="AU13" s="51">
        <f aca="true" t="shared" si="20" ref="AU13:AU23">AS13/AQ13</f>
        <v>0.04368815592203898</v>
      </c>
      <c r="AV13" s="49">
        <f>AV14+AV15</f>
        <v>2847.6</v>
      </c>
      <c r="AW13" s="49">
        <f>AW14+AW15</f>
        <v>316.90000000000003</v>
      </c>
      <c r="AX13" s="49">
        <f>AX14+AX15</f>
        <v>316.90000000000003</v>
      </c>
      <c r="AY13" s="42">
        <f aca="true" t="shared" si="21" ref="AY13:AY22">AX13-AW13</f>
        <v>0</v>
      </c>
      <c r="AZ13" s="51">
        <f aca="true" t="shared" si="22" ref="AZ13:AZ22">AX13/AV13</f>
        <v>0.11128669756988342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84.39999999999998</v>
      </c>
      <c r="E14" s="58">
        <f aca="true" t="shared" si="23" ref="E14:E40">J14+O14</f>
        <v>84.39999999999998</v>
      </c>
      <c r="F14" s="59">
        <f t="shared" si="4"/>
        <v>0</v>
      </c>
      <c r="G14" s="60">
        <f t="shared" si="7"/>
        <v>0.023021111777862632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84.39999999999998</v>
      </c>
      <c r="O14" s="61">
        <f t="shared" si="24"/>
        <v>84.39999999999998</v>
      </c>
      <c r="P14" s="59">
        <f t="shared" si="8"/>
        <v>0</v>
      </c>
      <c r="Q14" s="60">
        <f t="shared" si="9"/>
        <v>0.023021111777862632</v>
      </c>
      <c r="R14" s="57">
        <v>37.2</v>
      </c>
      <c r="S14" s="58">
        <v>0.4</v>
      </c>
      <c r="T14" s="57">
        <v>0.4</v>
      </c>
      <c r="U14" s="59">
        <f t="shared" si="10"/>
        <v>0</v>
      </c>
      <c r="V14" s="60">
        <f t="shared" si="11"/>
        <v>0.01075268817204301</v>
      </c>
      <c r="W14" s="57">
        <v>185.4</v>
      </c>
      <c r="X14" s="58">
        <v>0.8</v>
      </c>
      <c r="Y14" s="57">
        <v>0.8</v>
      </c>
      <c r="Z14" s="59">
        <f t="shared" si="12"/>
        <v>0</v>
      </c>
      <c r="AA14" s="60">
        <f t="shared" si="13"/>
        <v>0.004314994606256743</v>
      </c>
      <c r="AB14" s="57">
        <v>140.5</v>
      </c>
      <c r="AC14" s="58">
        <v>2.6</v>
      </c>
      <c r="AD14" s="57">
        <v>2.6</v>
      </c>
      <c r="AE14" s="59">
        <f t="shared" si="14"/>
        <v>0</v>
      </c>
      <c r="AF14" s="60">
        <f>AD14/AB14</f>
        <v>0.018505338078291817</v>
      </c>
      <c r="AG14" s="57">
        <v>2847.9</v>
      </c>
      <c r="AH14" s="58">
        <v>76.1</v>
      </c>
      <c r="AI14" s="57">
        <v>76.1</v>
      </c>
      <c r="AJ14" s="137">
        <f t="shared" si="15"/>
        <v>0</v>
      </c>
      <c r="AK14" s="60">
        <f t="shared" si="16"/>
        <v>0.026721443870922432</v>
      </c>
      <c r="AL14" s="57">
        <v>250.6</v>
      </c>
      <c r="AM14" s="58">
        <v>2.3</v>
      </c>
      <c r="AN14" s="57">
        <v>2.3</v>
      </c>
      <c r="AO14" s="59">
        <f t="shared" si="17"/>
        <v>0</v>
      </c>
      <c r="AP14" s="60">
        <f t="shared" si="18"/>
        <v>0.009177972865123703</v>
      </c>
      <c r="AQ14" s="57">
        <v>140</v>
      </c>
      <c r="AR14" s="58">
        <v>1.6</v>
      </c>
      <c r="AS14" s="57">
        <v>1.6</v>
      </c>
      <c r="AT14" s="59">
        <f t="shared" si="19"/>
        <v>0</v>
      </c>
      <c r="AU14" s="60">
        <f t="shared" si="20"/>
        <v>0.011428571428571429</v>
      </c>
      <c r="AV14" s="57">
        <v>64.6</v>
      </c>
      <c r="AW14" s="58">
        <v>0.6</v>
      </c>
      <c r="AX14" s="58">
        <v>0.6</v>
      </c>
      <c r="AY14" s="59">
        <f t="shared" si="21"/>
        <v>0</v>
      </c>
      <c r="AZ14" s="60">
        <f t="shared" si="22"/>
        <v>0.009287925696594427</v>
      </c>
      <c r="BA14" s="65"/>
    </row>
    <row r="15" spans="1:53" s="150" customFormat="1" ht="15" customHeight="1">
      <c r="A15" s="139"/>
      <c r="B15" s="140" t="s">
        <v>43</v>
      </c>
      <c r="C15" s="141">
        <f t="shared" si="2"/>
        <v>37938.3</v>
      </c>
      <c r="D15" s="142">
        <f t="shared" si="0"/>
        <v>4051.2</v>
      </c>
      <c r="E15" s="143">
        <f t="shared" si="23"/>
        <v>4051.43</v>
      </c>
      <c r="F15" s="144">
        <f t="shared" si="4"/>
        <v>0.2300000000000182</v>
      </c>
      <c r="G15" s="145">
        <f t="shared" si="7"/>
        <v>0.10678997213897301</v>
      </c>
      <c r="H15" s="142"/>
      <c r="I15" s="142"/>
      <c r="J15" s="142"/>
      <c r="K15" s="144"/>
      <c r="L15" s="145"/>
      <c r="M15" s="146">
        <f t="shared" si="24"/>
        <v>37938.3</v>
      </c>
      <c r="N15" s="147">
        <f t="shared" si="24"/>
        <v>4051.2</v>
      </c>
      <c r="O15" s="146">
        <f t="shared" si="24"/>
        <v>4051.43</v>
      </c>
      <c r="P15" s="144">
        <f t="shared" si="8"/>
        <v>0.2300000000000182</v>
      </c>
      <c r="Q15" s="145">
        <f t="shared" si="9"/>
        <v>0.10678997213897301</v>
      </c>
      <c r="R15" s="142">
        <f>SUM(R16+R17)</f>
        <v>1328.5</v>
      </c>
      <c r="S15" s="142">
        <f>SUM(S16+S17)</f>
        <v>2.9</v>
      </c>
      <c r="T15" s="142">
        <f>SUM(T16+T17)</f>
        <v>2.9299999999999997</v>
      </c>
      <c r="U15" s="144">
        <f t="shared" si="10"/>
        <v>0.029999999999999805</v>
      </c>
      <c r="V15" s="145">
        <f t="shared" si="11"/>
        <v>0.0022054949190816707</v>
      </c>
      <c r="W15" s="142">
        <f>SUM(W16+W17)</f>
        <v>2770</v>
      </c>
      <c r="X15" s="142">
        <f>SUM(X16+X17)</f>
        <v>134.6</v>
      </c>
      <c r="Y15" s="142">
        <f>SUM(Y16+Y17)</f>
        <v>134.6</v>
      </c>
      <c r="Z15" s="144">
        <f t="shared" si="12"/>
        <v>0</v>
      </c>
      <c r="AA15" s="145">
        <f t="shared" si="13"/>
        <v>0.04859205776173285</v>
      </c>
      <c r="AB15" s="142">
        <f>SUM(AB16+AB17)</f>
        <v>2450.9</v>
      </c>
      <c r="AC15" s="142">
        <f>SUM(AC16+AC17)</f>
        <v>35.6</v>
      </c>
      <c r="AD15" s="142">
        <f>SUM(AD16+AD17)</f>
        <v>35.7</v>
      </c>
      <c r="AE15" s="144">
        <f t="shared" si="14"/>
        <v>0.10000000000000142</v>
      </c>
      <c r="AF15" s="145">
        <f>AD15/AB15</f>
        <v>0.01456607776735077</v>
      </c>
      <c r="AG15" s="142">
        <f>SUM(AG16+AG17)</f>
        <v>18549.1</v>
      </c>
      <c r="AH15" s="142">
        <f>SUM(AH16+AH17)</f>
        <v>2507.6</v>
      </c>
      <c r="AI15" s="142">
        <f>SUM(AI16+AI17)</f>
        <v>2507.6</v>
      </c>
      <c r="AJ15" s="148">
        <f t="shared" si="15"/>
        <v>0</v>
      </c>
      <c r="AK15" s="145">
        <f t="shared" si="16"/>
        <v>0.13518715193729075</v>
      </c>
      <c r="AL15" s="142">
        <f>SUM(AL16+AL17)</f>
        <v>6861.8</v>
      </c>
      <c r="AM15" s="142">
        <f>AM16+AM17</f>
        <v>910.2</v>
      </c>
      <c r="AN15" s="142">
        <f>SUM(AN16+AN17)</f>
        <v>910.2</v>
      </c>
      <c r="AO15" s="144">
        <f t="shared" si="17"/>
        <v>0</v>
      </c>
      <c r="AP15" s="145">
        <f>AN15/AL15</f>
        <v>0.13264741030050425</v>
      </c>
      <c r="AQ15" s="142">
        <f>SUM(AQ16+AQ17)</f>
        <v>3195</v>
      </c>
      <c r="AR15" s="142">
        <f>SUM(AR16+AR17)</f>
        <v>144</v>
      </c>
      <c r="AS15" s="142">
        <f>SUM(AS16+AS17)</f>
        <v>144.1</v>
      </c>
      <c r="AT15" s="144">
        <f t="shared" si="19"/>
        <v>0.09999999999999432</v>
      </c>
      <c r="AU15" s="145">
        <f>AS15/AQ15</f>
        <v>0.04510172143974961</v>
      </c>
      <c r="AV15" s="142">
        <f>SUM(AV16+AV17)</f>
        <v>2783</v>
      </c>
      <c r="AW15" s="142">
        <f>SUM(AW16+AW17)</f>
        <v>316.3</v>
      </c>
      <c r="AX15" s="142">
        <f>SUM(AX16+AX17)</f>
        <v>316.3</v>
      </c>
      <c r="AY15" s="144">
        <f t="shared" si="21"/>
        <v>0</v>
      </c>
      <c r="AZ15" s="145">
        <f t="shared" si="22"/>
        <v>0.11365432985986346</v>
      </c>
      <c r="BA15" s="149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3619.3</v>
      </c>
      <c r="E16" s="58">
        <f t="shared" si="23"/>
        <v>3619.53</v>
      </c>
      <c r="F16" s="59">
        <f t="shared" si="4"/>
        <v>0.2300000000000182</v>
      </c>
      <c r="G16" s="60">
        <f t="shared" si="7"/>
        <v>0.27086410883865025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3619.3</v>
      </c>
      <c r="O16" s="61">
        <f t="shared" si="24"/>
        <v>3619.53</v>
      </c>
      <c r="P16" s="59">
        <f>O16-N16</f>
        <v>0.2300000000000182</v>
      </c>
      <c r="Q16" s="60">
        <f>O16/M16</f>
        <v>0.27086410883865025</v>
      </c>
      <c r="R16" s="57">
        <v>20.6</v>
      </c>
      <c r="S16" s="58"/>
      <c r="T16" s="57">
        <v>0.03</v>
      </c>
      <c r="U16" s="59">
        <f t="shared" si="10"/>
        <v>0.03</v>
      </c>
      <c r="V16" s="60">
        <f t="shared" si="11"/>
        <v>0.0014563106796116503</v>
      </c>
      <c r="W16" s="57">
        <v>208</v>
      </c>
      <c r="X16" s="58">
        <v>61.8</v>
      </c>
      <c r="Y16" s="57">
        <v>61.9</v>
      </c>
      <c r="Z16" s="59">
        <f t="shared" si="12"/>
        <v>0.10000000000000142</v>
      </c>
      <c r="AA16" s="60">
        <f t="shared" si="13"/>
        <v>0.29759615384615384</v>
      </c>
      <c r="AB16" s="57">
        <v>47.1</v>
      </c>
      <c r="AC16" s="58">
        <v>14.1</v>
      </c>
      <c r="AD16" s="57">
        <v>14.2</v>
      </c>
      <c r="AE16" s="59">
        <f>AD16-AC16</f>
        <v>0.09999999999999964</v>
      </c>
      <c r="AF16" s="60">
        <f>AD16/AB16</f>
        <v>0.30148619957537154</v>
      </c>
      <c r="AG16" s="57">
        <v>9456.5</v>
      </c>
      <c r="AH16" s="58">
        <v>2347.5</v>
      </c>
      <c r="AI16" s="57">
        <v>2347.5</v>
      </c>
      <c r="AJ16" s="137">
        <f t="shared" si="15"/>
        <v>0</v>
      </c>
      <c r="AK16" s="60">
        <f t="shared" si="16"/>
        <v>0.2482419499814942</v>
      </c>
      <c r="AL16" s="57">
        <v>2529.7</v>
      </c>
      <c r="AM16" s="58">
        <v>825</v>
      </c>
      <c r="AN16" s="57">
        <v>825</v>
      </c>
      <c r="AO16" s="59">
        <f>AN16-AM16</f>
        <v>0</v>
      </c>
      <c r="AP16" s="60">
        <f>AN16/AL16</f>
        <v>0.3261256275447682</v>
      </c>
      <c r="AQ16" s="57">
        <v>265.7</v>
      </c>
      <c r="AR16" s="58">
        <v>91.1</v>
      </c>
      <c r="AS16" s="57">
        <v>91.1</v>
      </c>
      <c r="AT16" s="59">
        <f t="shared" si="19"/>
        <v>0</v>
      </c>
      <c r="AU16" s="60">
        <f>AS16/AQ16</f>
        <v>0.3428678961234475</v>
      </c>
      <c r="AV16" s="57">
        <v>835.3</v>
      </c>
      <c r="AW16" s="58">
        <v>279.8</v>
      </c>
      <c r="AX16" s="57">
        <v>279.8</v>
      </c>
      <c r="AY16" s="59">
        <f t="shared" si="21"/>
        <v>0</v>
      </c>
      <c r="AZ16" s="60">
        <f t="shared" si="22"/>
        <v>0.33496947204597155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24575.4</v>
      </c>
      <c r="D17" s="57">
        <f t="shared" si="0"/>
        <v>431.9</v>
      </c>
      <c r="E17" s="58">
        <f t="shared" si="23"/>
        <v>431.9</v>
      </c>
      <c r="F17" s="59">
        <f t="shared" si="4"/>
        <v>0</v>
      </c>
      <c r="G17" s="60">
        <f t="shared" si="7"/>
        <v>0.017574485054159848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431.9</v>
      </c>
      <c r="O17" s="61">
        <f t="shared" si="24"/>
        <v>431.9</v>
      </c>
      <c r="P17" s="59">
        <f>O17-N17</f>
        <v>0</v>
      </c>
      <c r="Q17" s="60">
        <f>O17/M17</f>
        <v>0.017574485054159848</v>
      </c>
      <c r="R17" s="57">
        <v>1307.9</v>
      </c>
      <c r="S17" s="58">
        <v>2.9</v>
      </c>
      <c r="T17" s="57">
        <v>2.9</v>
      </c>
      <c r="U17" s="59">
        <f t="shared" si="10"/>
        <v>0</v>
      </c>
      <c r="V17" s="60">
        <f t="shared" si="11"/>
        <v>0.002217294900221729</v>
      </c>
      <c r="W17" s="57">
        <v>2562</v>
      </c>
      <c r="X17" s="58">
        <v>72.8</v>
      </c>
      <c r="Y17" s="57">
        <v>72.7</v>
      </c>
      <c r="Z17" s="59">
        <f t="shared" si="12"/>
        <v>-0.09999999999999432</v>
      </c>
      <c r="AA17" s="60">
        <f t="shared" si="13"/>
        <v>0.02837626854020297</v>
      </c>
      <c r="AB17" s="57">
        <v>2403.8</v>
      </c>
      <c r="AC17" s="58">
        <v>21.5</v>
      </c>
      <c r="AD17" s="57">
        <v>21.5</v>
      </c>
      <c r="AE17" s="59">
        <f>AD17-AC17</f>
        <v>0</v>
      </c>
      <c r="AF17" s="60">
        <f>AD17/AB17</f>
        <v>0.008944171728097179</v>
      </c>
      <c r="AG17" s="57">
        <v>9092.6</v>
      </c>
      <c r="AH17" s="58">
        <v>160.1</v>
      </c>
      <c r="AI17" s="57">
        <v>160.1</v>
      </c>
      <c r="AJ17" s="137">
        <f t="shared" si="15"/>
        <v>0</v>
      </c>
      <c r="AK17" s="60">
        <f t="shared" si="16"/>
        <v>0.01760772496315685</v>
      </c>
      <c r="AL17" s="57">
        <v>4332.1</v>
      </c>
      <c r="AM17" s="58">
        <v>85.2</v>
      </c>
      <c r="AN17" s="57">
        <v>85.2</v>
      </c>
      <c r="AO17" s="59">
        <f>AN17-AM17</f>
        <v>0</v>
      </c>
      <c r="AP17" s="60">
        <f>AN17/AL17</f>
        <v>0.019667136031024213</v>
      </c>
      <c r="AQ17" s="57">
        <v>2929.3</v>
      </c>
      <c r="AR17" s="58">
        <v>52.9</v>
      </c>
      <c r="AS17" s="57">
        <v>53</v>
      </c>
      <c r="AT17" s="59">
        <f t="shared" si="19"/>
        <v>0.10000000000000142</v>
      </c>
      <c r="AU17" s="60">
        <f>AS17/AQ17</f>
        <v>0.018093059775372955</v>
      </c>
      <c r="AV17" s="57">
        <v>1947.7</v>
      </c>
      <c r="AW17" s="58">
        <v>36.5</v>
      </c>
      <c r="AX17" s="57">
        <v>36.5</v>
      </c>
      <c r="AY17" s="59">
        <f t="shared" si="21"/>
        <v>0</v>
      </c>
      <c r="AZ17" s="60">
        <f t="shared" si="22"/>
        <v>0.018740052369461416</v>
      </c>
      <c r="BA17" s="65"/>
    </row>
    <row r="18" spans="1:53" s="150" customFormat="1" ht="15" customHeight="1">
      <c r="A18" s="139"/>
      <c r="B18" s="140" t="s">
        <v>48</v>
      </c>
      <c r="C18" s="56">
        <f t="shared" si="2"/>
        <v>20498.3</v>
      </c>
      <c r="D18" s="57">
        <f t="shared" si="0"/>
        <v>1376.7</v>
      </c>
      <c r="E18" s="58">
        <f t="shared" si="23"/>
        <v>1492.3</v>
      </c>
      <c r="F18" s="144">
        <f t="shared" si="4"/>
        <v>115.59999999999991</v>
      </c>
      <c r="G18" s="145">
        <f t="shared" si="7"/>
        <v>0.07280115912051244</v>
      </c>
      <c r="H18" s="142">
        <f>H19+H20</f>
        <v>8189.5</v>
      </c>
      <c r="I18" s="142">
        <f>I19+I20</f>
        <v>557.2</v>
      </c>
      <c r="J18" s="142">
        <f>J19+J20</f>
        <v>672.8</v>
      </c>
      <c r="K18" s="144">
        <f>J18-I18</f>
        <v>115.59999999999991</v>
      </c>
      <c r="L18" s="145">
        <f>J18/H18</f>
        <v>0.08215397765431344</v>
      </c>
      <c r="M18" s="146">
        <f>M19+M20</f>
        <v>12308.8</v>
      </c>
      <c r="N18" s="147">
        <f>N19+N20</f>
        <v>819.5</v>
      </c>
      <c r="O18" s="146">
        <f>O19+O20</f>
        <v>819.5</v>
      </c>
      <c r="P18" s="144">
        <f>O18-N18</f>
        <v>0</v>
      </c>
      <c r="Q18" s="145">
        <f>O18/M18</f>
        <v>0.0665783829455349</v>
      </c>
      <c r="R18" s="142"/>
      <c r="S18" s="143"/>
      <c r="T18" s="142"/>
      <c r="U18" s="144"/>
      <c r="V18" s="145"/>
      <c r="W18" s="142"/>
      <c r="X18" s="143"/>
      <c r="Y18" s="151"/>
      <c r="Z18" s="144"/>
      <c r="AA18" s="145"/>
      <c r="AB18" s="142"/>
      <c r="AC18" s="143"/>
      <c r="AD18" s="142"/>
      <c r="AE18" s="144"/>
      <c r="AF18" s="145"/>
      <c r="AG18" s="142">
        <f>AG19+AG20</f>
        <v>12308.8</v>
      </c>
      <c r="AH18" s="143">
        <f>AH19+AH20</f>
        <v>819.5</v>
      </c>
      <c r="AI18" s="142">
        <f>AI19+AI20</f>
        <v>819.5</v>
      </c>
      <c r="AJ18" s="148">
        <f t="shared" si="15"/>
        <v>0</v>
      </c>
      <c r="AK18" s="145">
        <f t="shared" si="16"/>
        <v>0.0665783829455349</v>
      </c>
      <c r="AL18" s="142"/>
      <c r="AM18" s="143"/>
      <c r="AN18" s="142"/>
      <c r="AO18" s="144"/>
      <c r="AP18" s="145"/>
      <c r="AQ18" s="142"/>
      <c r="AR18" s="143"/>
      <c r="AS18" s="142"/>
      <c r="AT18" s="144"/>
      <c r="AU18" s="145"/>
      <c r="AV18" s="142"/>
      <c r="AW18" s="143"/>
      <c r="AX18" s="142"/>
      <c r="AY18" s="144"/>
      <c r="AZ18" s="145"/>
      <c r="BA18" s="149"/>
    </row>
    <row r="19" spans="1:53" s="12" customFormat="1" ht="15" customHeight="1">
      <c r="A19" s="64"/>
      <c r="B19" s="10" t="s">
        <v>44</v>
      </c>
      <c r="C19" s="56">
        <f t="shared" si="2"/>
        <v>2092.9</v>
      </c>
      <c r="D19" s="57">
        <f t="shared" si="0"/>
        <v>649.5</v>
      </c>
      <c r="E19" s="58">
        <f t="shared" si="23"/>
        <v>680.2</v>
      </c>
      <c r="F19" s="59">
        <f>E19-D19</f>
        <v>30.700000000000045</v>
      </c>
      <c r="G19" s="60">
        <f>E19/C19</f>
        <v>0.32500358354436426</v>
      </c>
      <c r="H19" s="57">
        <v>1115.5</v>
      </c>
      <c r="I19" s="57">
        <v>396.3</v>
      </c>
      <c r="J19" s="57">
        <v>427</v>
      </c>
      <c r="K19" s="59">
        <f>J19-I19</f>
        <v>30.69999999999999</v>
      </c>
      <c r="L19" s="60">
        <f>J19/H19</f>
        <v>0.3827879874495742</v>
      </c>
      <c r="M19" s="61">
        <f aca="true" t="shared" si="25" ref="M19:O20">AG19</f>
        <v>977.4</v>
      </c>
      <c r="N19" s="62">
        <f t="shared" si="25"/>
        <v>253.2</v>
      </c>
      <c r="O19" s="61">
        <f t="shared" si="25"/>
        <v>253.2</v>
      </c>
      <c r="P19" s="59">
        <f>O19-N19</f>
        <v>0</v>
      </c>
      <c r="Q19" s="60">
        <f>O19/M19</f>
        <v>0.2590546347452425</v>
      </c>
      <c r="R19" s="57"/>
      <c r="S19" s="58"/>
      <c r="T19" s="57"/>
      <c r="U19" s="59"/>
      <c r="V19" s="60"/>
      <c r="W19" s="57"/>
      <c r="X19" s="58"/>
      <c r="Y19" s="138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253.2</v>
      </c>
      <c r="AI19" s="57">
        <v>253.2</v>
      </c>
      <c r="AJ19" s="137">
        <f t="shared" si="15"/>
        <v>0</v>
      </c>
      <c r="AK19" s="60">
        <f t="shared" si="16"/>
        <v>0.2590546347452425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"/>
        <v>18405.4</v>
      </c>
      <c r="D20" s="57">
        <f t="shared" si="0"/>
        <v>727.1999999999999</v>
      </c>
      <c r="E20" s="58">
        <f t="shared" si="23"/>
        <v>812.0999999999999</v>
      </c>
      <c r="F20" s="59">
        <f>E20-D20</f>
        <v>84.89999999999998</v>
      </c>
      <c r="G20" s="60">
        <f>E20/C20</f>
        <v>0.04412292044726004</v>
      </c>
      <c r="H20" s="57">
        <v>7074</v>
      </c>
      <c r="I20" s="57">
        <v>160.9</v>
      </c>
      <c r="J20" s="57">
        <v>245.8</v>
      </c>
      <c r="K20" s="59">
        <f>J20-I20</f>
        <v>84.9</v>
      </c>
      <c r="L20" s="60">
        <f>J20/H20</f>
        <v>0.03474696070115917</v>
      </c>
      <c r="M20" s="61">
        <f t="shared" si="25"/>
        <v>11331.4</v>
      </c>
      <c r="N20" s="62">
        <f t="shared" si="25"/>
        <v>566.3</v>
      </c>
      <c r="O20" s="61">
        <f t="shared" si="25"/>
        <v>566.3</v>
      </c>
      <c r="P20" s="59">
        <f>O20-N20</f>
        <v>0</v>
      </c>
      <c r="Q20" s="60">
        <f>O20/M20</f>
        <v>0.049976172405881</v>
      </c>
      <c r="R20" s="57"/>
      <c r="S20" s="58"/>
      <c r="T20" s="57"/>
      <c r="U20" s="59"/>
      <c r="V20" s="60"/>
      <c r="W20" s="57"/>
      <c r="X20" s="58"/>
      <c r="Y20" s="138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566.3</v>
      </c>
      <c r="AI20" s="57">
        <v>566.3</v>
      </c>
      <c r="AJ20" s="137">
        <f t="shared" si="15"/>
        <v>0</v>
      </c>
      <c r="AK20" s="60">
        <f t="shared" si="16"/>
        <v>0.049976172405881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809</v>
      </c>
      <c r="E21" s="50">
        <f t="shared" si="23"/>
        <v>911.8000000000001</v>
      </c>
      <c r="F21" s="42">
        <f t="shared" si="4"/>
        <v>102.80000000000007</v>
      </c>
      <c r="G21" s="51">
        <f t="shared" si="7"/>
        <v>0.19134960441543727</v>
      </c>
      <c r="H21" s="49">
        <v>4671.7</v>
      </c>
      <c r="I21" s="49">
        <v>795.9</v>
      </c>
      <c r="J21" s="49">
        <v>898.7</v>
      </c>
      <c r="K21" s="42">
        <f>J21-I21</f>
        <v>102.80000000000007</v>
      </c>
      <c r="L21" s="51">
        <f aca="true" t="shared" si="26" ref="L21:L26">J21/H21</f>
        <v>0.19237108547209797</v>
      </c>
      <c r="M21" s="52">
        <f>R21+W21+AB21+AG21+AL21+AQ21+AV21</f>
        <v>93.4</v>
      </c>
      <c r="N21" s="53">
        <f>S21+X21+AC21+AH21+AM21+AR21+AW21</f>
        <v>13.1</v>
      </c>
      <c r="O21" s="52">
        <f>T21+Y21+AD21+AI21+AN21+AS21+AX21</f>
        <v>13.1</v>
      </c>
      <c r="P21" s="42">
        <f t="shared" si="8"/>
        <v>0</v>
      </c>
      <c r="Q21" s="51">
        <f t="shared" si="9"/>
        <v>0.14025695931477514</v>
      </c>
      <c r="R21" s="49">
        <v>5.4</v>
      </c>
      <c r="S21" s="50"/>
      <c r="T21" s="49"/>
      <c r="U21" s="42">
        <f t="shared" si="10"/>
        <v>0</v>
      </c>
      <c r="V21" s="51">
        <f t="shared" si="11"/>
        <v>0</v>
      </c>
      <c r="W21" s="49">
        <v>11.8</v>
      </c>
      <c r="X21" s="50">
        <v>1.2</v>
      </c>
      <c r="Y21" s="49">
        <v>1.2</v>
      </c>
      <c r="Z21" s="42">
        <f t="shared" si="12"/>
        <v>0</v>
      </c>
      <c r="AA21" s="51">
        <f t="shared" si="13"/>
        <v>0.10169491525423728</v>
      </c>
      <c r="AB21" s="49">
        <v>14.9</v>
      </c>
      <c r="AC21" s="50">
        <v>1.2</v>
      </c>
      <c r="AD21" s="49">
        <v>1.2</v>
      </c>
      <c r="AE21" s="42">
        <f t="shared" si="14"/>
        <v>0</v>
      </c>
      <c r="AF21" s="51">
        <f>AD21/AB21</f>
        <v>0.08053691275167785</v>
      </c>
      <c r="AG21" s="49"/>
      <c r="AH21" s="50"/>
      <c r="AI21" s="49"/>
      <c r="AJ21" s="42"/>
      <c r="AK21" s="51"/>
      <c r="AL21" s="49">
        <v>42.4</v>
      </c>
      <c r="AM21" s="50">
        <v>8.5</v>
      </c>
      <c r="AN21" s="49">
        <v>8.5</v>
      </c>
      <c r="AO21" s="42">
        <f t="shared" si="17"/>
        <v>0</v>
      </c>
      <c r="AP21" s="51">
        <f t="shared" si="18"/>
        <v>0.20047169811320756</v>
      </c>
      <c r="AQ21" s="49">
        <v>14.4</v>
      </c>
      <c r="AR21" s="50">
        <v>2</v>
      </c>
      <c r="AS21" s="49">
        <v>2</v>
      </c>
      <c r="AT21" s="42">
        <f t="shared" si="19"/>
        <v>0</v>
      </c>
      <c r="AU21" s="51">
        <f t="shared" si="20"/>
        <v>0.1388888888888889</v>
      </c>
      <c r="AV21" s="49">
        <v>4.5</v>
      </c>
      <c r="AW21" s="50">
        <v>0.2</v>
      </c>
      <c r="AX21" s="50">
        <v>0.2</v>
      </c>
      <c r="AY21" s="42">
        <f t="shared" si="21"/>
        <v>0</v>
      </c>
      <c r="AZ21" s="51">
        <f t="shared" si="22"/>
        <v>0.044444444444444446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27221.999999999996</v>
      </c>
      <c r="D22" s="35">
        <f t="shared" si="0"/>
        <v>1782.1</v>
      </c>
      <c r="E22" s="37">
        <f t="shared" si="23"/>
        <v>3701.5000000000005</v>
      </c>
      <c r="F22" s="35">
        <f aca="true" t="shared" si="28" ref="F22:F40">E22-D22</f>
        <v>1919.4000000000005</v>
      </c>
      <c r="G22" s="36">
        <f aca="true" t="shared" si="29" ref="G22:G31">E22/C22</f>
        <v>0.13597457938432153</v>
      </c>
      <c r="H22" s="35">
        <f>H23+H31+H32+H33+H34+H36+H37+H38+H39</f>
        <v>19705.399999999998</v>
      </c>
      <c r="I22" s="35">
        <f>I23+I31+I32+I33+I34+I36+I37+I38+I39</f>
        <v>1171.9</v>
      </c>
      <c r="J22" s="35">
        <f>J23+J31+J32+J33+J34+J35+J36+J37+J38+J39</f>
        <v>2973.1000000000004</v>
      </c>
      <c r="K22" s="35">
        <f aca="true" t="shared" si="30" ref="K22:K35">J22-I22</f>
        <v>1801.2000000000003</v>
      </c>
      <c r="L22" s="36">
        <f t="shared" si="26"/>
        <v>0.15087742446233016</v>
      </c>
      <c r="M22" s="35">
        <f>M23+M31+M32+M33+M34+M36+M37+M38+M39</f>
        <v>7516.599999999999</v>
      </c>
      <c r="N22" s="35">
        <f>N23+N31+N32+N33+N34+N36+N37+N38+N39</f>
        <v>610.1999999999999</v>
      </c>
      <c r="O22" s="35">
        <f>O23+O31+O32+O33+O34+O35+O36+O37+O38+O39</f>
        <v>728.4</v>
      </c>
      <c r="P22" s="35">
        <f t="shared" si="8"/>
        <v>118.20000000000005</v>
      </c>
      <c r="Q22" s="36">
        <f t="shared" si="9"/>
        <v>0.09690551579171434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7.3</v>
      </c>
      <c r="Y22" s="35">
        <f>Y23+Y31+Y32+Y33+Y34+Y36+Y37+Y38+Y39</f>
        <v>27.2</v>
      </c>
      <c r="Z22" s="35">
        <f t="shared" si="12"/>
        <v>19.9</v>
      </c>
      <c r="AA22" s="36">
        <f t="shared" si="13"/>
        <v>0.6224256292906178</v>
      </c>
      <c r="AB22" s="35">
        <f>AB23+AB31+AB32+AB33+AB34+AB36+AB37+AB38+AB39</f>
        <v>2.5</v>
      </c>
      <c r="AC22" s="35">
        <f>AC23+AC31+AC32+AC33+AC34+AC36+AC37+AC38+AC39</f>
        <v>0.5</v>
      </c>
      <c r="AD22" s="35">
        <f>AD23+AD31+AD32+AD33+AD34+AD36+AD37+AD38+AD39</f>
        <v>2.6</v>
      </c>
      <c r="AE22" s="35">
        <f t="shared" si="14"/>
        <v>2.1</v>
      </c>
      <c r="AF22" s="36">
        <f>AD22/AB22</f>
        <v>1.04</v>
      </c>
      <c r="AG22" s="35">
        <f>AG23+AG31+AG32+AG33+AG34+AG36+AG37+AG38+AG39</f>
        <v>6895.5</v>
      </c>
      <c r="AH22" s="35">
        <f>AH23+AH31+AH32+AH33+AH34+AH36+AH37+AH38+AH39</f>
        <v>532.8</v>
      </c>
      <c r="AI22" s="35">
        <f>AI23+AI31+AI32+AI33+AI34+AI35+AI36+AI37+AI38+AI39</f>
        <v>623.6999999999999</v>
      </c>
      <c r="AJ22" s="35">
        <f>AI22-AH22</f>
        <v>90.89999999999998</v>
      </c>
      <c r="AK22" s="36">
        <f>AI22/AG22</f>
        <v>0.09045029366978463</v>
      </c>
      <c r="AL22" s="35">
        <f>AL23+AL31+AL32+AL33+AL34+AL36+AL37+AL38+AL39</f>
        <v>448.3</v>
      </c>
      <c r="AM22" s="35">
        <f>AM23+AM31+AM32+AM33+AM34+AM36+AM37+AM38+AM39</f>
        <v>69.6</v>
      </c>
      <c r="AN22" s="35">
        <f>AN23+AN31+AN32+AN33+AN34+AN36+AN37+AN38+AN39</f>
        <v>74.6</v>
      </c>
      <c r="AO22" s="35">
        <f t="shared" si="17"/>
        <v>5</v>
      </c>
      <c r="AP22" s="36">
        <f t="shared" si="18"/>
        <v>0.1664064242694624</v>
      </c>
      <c r="AQ22" s="35">
        <f>AQ23+AQ31+AQ32+AQ33+AQ34+AQ36+AQ37+AQ38+AQ39</f>
        <v>117.4</v>
      </c>
      <c r="AR22" s="35">
        <f>AR23+AR31+AR32+AR33+AR34+AR36+AR37+AR38+AR39</f>
        <v>0</v>
      </c>
      <c r="AS22" s="35">
        <f>AS23+AS31+AS32+AS33+AS34+AS36+AS37+AS38+AS39</f>
        <v>0.3</v>
      </c>
      <c r="AT22" s="35">
        <f t="shared" si="19"/>
        <v>0.3</v>
      </c>
      <c r="AU22" s="36">
        <f t="shared" si="20"/>
        <v>0.002555366269165247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7"/>
        <v>26026.799999999996</v>
      </c>
      <c r="D23" s="42">
        <f t="shared" si="0"/>
        <v>1504.3</v>
      </c>
      <c r="E23" s="43">
        <f t="shared" si="23"/>
        <v>1323.2</v>
      </c>
      <c r="F23" s="42">
        <f t="shared" si="28"/>
        <v>-181.0999999999999</v>
      </c>
      <c r="G23" s="44">
        <f t="shared" si="29"/>
        <v>0.050839903484101015</v>
      </c>
      <c r="H23" s="42">
        <f>SUM(H24:H30)</f>
        <v>19248.399999999998</v>
      </c>
      <c r="I23" s="42">
        <f>SUM(I24:I30)</f>
        <v>1065.5</v>
      </c>
      <c r="J23" s="42">
        <f>SUM(J24:J30)</f>
        <v>884.5</v>
      </c>
      <c r="K23" s="42">
        <f t="shared" si="30"/>
        <v>-181</v>
      </c>
      <c r="L23" s="44">
        <f t="shared" si="26"/>
        <v>0.04595187132436982</v>
      </c>
      <c r="M23" s="42">
        <f>M24+M25+M26+M27+M28+M29</f>
        <v>6778.4</v>
      </c>
      <c r="N23" s="43">
        <f>N24+N25+N26+N27+N28+N29</f>
        <v>438.79999999999995</v>
      </c>
      <c r="O23" s="69">
        <f>O24+O25+O26+O27+O28+O29+O30</f>
        <v>438.7</v>
      </c>
      <c r="P23" s="42">
        <f t="shared" si="8"/>
        <v>-0.0999999999999659</v>
      </c>
      <c r="Q23" s="44">
        <f t="shared" si="9"/>
        <v>0.06472028797356308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6.8</v>
      </c>
      <c r="Y23" s="43">
        <f>Y24+Y25+Y26+Y27+Y28+Y29</f>
        <v>6.7</v>
      </c>
      <c r="Z23" s="42">
        <f t="shared" si="12"/>
        <v>-0.09999999999999964</v>
      </c>
      <c r="AA23" s="44">
        <f>Y23/W23</f>
        <v>0.16584158415841585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362.4</v>
      </c>
      <c r="AI23" s="42">
        <f>AI24+AI25+AI26+AI27+AI28+AI29</f>
        <v>362.4</v>
      </c>
      <c r="AJ23" s="42">
        <f>AI23-AH23</f>
        <v>0</v>
      </c>
      <c r="AK23" s="44">
        <f>AI23/AG23</f>
        <v>0.05859147642760137</v>
      </c>
      <c r="AL23" s="42">
        <f>AL24+AL25+AL26+AL27+AL28+AL29</f>
        <v>436.6</v>
      </c>
      <c r="AM23" s="42">
        <f>AM24+AM25+AM26+AM27+AM28+AM29</f>
        <v>69.6</v>
      </c>
      <c r="AN23" s="42">
        <f>AN24+AN25+AN26+AN27+AN28+AN29</f>
        <v>69.6</v>
      </c>
      <c r="AO23" s="42">
        <f t="shared" si="17"/>
        <v>0</v>
      </c>
      <c r="AP23" s="44">
        <f t="shared" si="18"/>
        <v>0.15941365093907464</v>
      </c>
      <c r="AQ23" s="42">
        <f>AQ24+AQ25+AQ26+AQ27+AQ28+AQ29</f>
        <v>116.2</v>
      </c>
      <c r="AR23" s="42">
        <f>AR24+AR25+AR26+AR27+AR28+AR29</f>
        <v>0</v>
      </c>
      <c r="AS23" s="42">
        <f>AS24+AS25+AS26+AS27+AS29</f>
        <v>0</v>
      </c>
      <c r="AT23" s="42">
        <f t="shared" si="19"/>
        <v>0</v>
      </c>
      <c r="AU23" s="44">
        <f t="shared" si="20"/>
        <v>0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0</v>
      </c>
      <c r="E24" s="58">
        <f t="shared" si="23"/>
        <v>0</v>
      </c>
      <c r="F24" s="59">
        <f t="shared" si="28"/>
        <v>0</v>
      </c>
      <c r="G24" s="60">
        <f t="shared" si="29"/>
        <v>0</v>
      </c>
      <c r="H24" s="57">
        <v>105.6</v>
      </c>
      <c r="I24" s="57"/>
      <c r="J24" s="57"/>
      <c r="K24" s="59">
        <f t="shared" si="30"/>
        <v>0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7"/>
        <v>23986.4</v>
      </c>
      <c r="D25" s="57">
        <f t="shared" si="0"/>
        <v>1269.3</v>
      </c>
      <c r="E25" s="58">
        <f t="shared" si="23"/>
        <v>1133.8</v>
      </c>
      <c r="F25" s="59">
        <f t="shared" si="28"/>
        <v>-135.5</v>
      </c>
      <c r="G25" s="60">
        <f t="shared" si="29"/>
        <v>0.04726845212286962</v>
      </c>
      <c r="H25" s="57">
        <v>17928.7</v>
      </c>
      <c r="I25" s="57">
        <v>912.4</v>
      </c>
      <c r="J25" s="57">
        <v>776.9</v>
      </c>
      <c r="K25" s="59">
        <f t="shared" si="30"/>
        <v>-135.5</v>
      </c>
      <c r="L25" s="60">
        <f t="shared" si="26"/>
        <v>0.043332756976244786</v>
      </c>
      <c r="M25" s="61">
        <f>R25+W25+AB25+AG25+AL25+AQ25+AV25</f>
        <v>6057.7</v>
      </c>
      <c r="N25" s="62">
        <f aca="true" t="shared" si="31" ref="N25:N36">S25+X25+AC25+AH25+AM25+AR25+AW25</f>
        <v>356.9</v>
      </c>
      <c r="O25" s="93">
        <f>T25+Y25+AD25+AI25+AN25+AS25+AX25</f>
        <v>356.9</v>
      </c>
      <c r="P25" s="59">
        <f t="shared" si="8"/>
        <v>0</v>
      </c>
      <c r="Q25" s="60">
        <f>O25/M25</f>
        <v>0.05891675058190402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356.9</v>
      </c>
      <c r="AI25" s="58">
        <v>356.9</v>
      </c>
      <c r="AJ25" s="59">
        <f>AI25-AH25</f>
        <v>0</v>
      </c>
      <c r="AK25" s="60">
        <f>AI25/AG25</f>
        <v>0.05891675058190402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7"/>
        <v>250.20000000000002</v>
      </c>
      <c r="D26" s="58">
        <f t="shared" si="0"/>
        <v>8</v>
      </c>
      <c r="E26" s="57">
        <f t="shared" si="23"/>
        <v>8</v>
      </c>
      <c r="F26" s="59">
        <f t="shared" si="28"/>
        <v>0</v>
      </c>
      <c r="G26" s="60">
        <f t="shared" si="29"/>
        <v>0.0319744204636291</v>
      </c>
      <c r="H26" s="57">
        <v>84.9</v>
      </c>
      <c r="I26" s="57">
        <v>2.5</v>
      </c>
      <c r="J26" s="57">
        <v>2.5</v>
      </c>
      <c r="K26" s="59">
        <f t="shared" si="30"/>
        <v>0</v>
      </c>
      <c r="L26" s="107">
        <f t="shared" si="26"/>
        <v>0.029446407538280327</v>
      </c>
      <c r="M26" s="61">
        <f>R26+W26+AB26+AG26+AL26+AQ26+AV26</f>
        <v>165.3</v>
      </c>
      <c r="N26" s="62">
        <f t="shared" si="31"/>
        <v>5.5</v>
      </c>
      <c r="O26" s="93">
        <f>T26+Y26+AD26+AI26+AN26+AS26+AX26</f>
        <v>5.5</v>
      </c>
      <c r="P26" s="59">
        <f t="shared" si="8"/>
        <v>0</v>
      </c>
      <c r="Q26" s="60">
        <f>O26/M26</f>
        <v>0.03327283726557773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5.5</v>
      </c>
      <c r="AI26" s="58">
        <v>5.5</v>
      </c>
      <c r="AJ26" s="137">
        <f>AI26-AH26</f>
        <v>0</v>
      </c>
      <c r="AK26" s="107">
        <f>AI26/AG26</f>
        <v>0.1120162932790224</v>
      </c>
      <c r="AL26" s="57"/>
      <c r="AM26" s="57"/>
      <c r="AN26" s="58"/>
      <c r="AO26" s="59"/>
      <c r="AP26" s="107"/>
      <c r="AQ26" s="57">
        <v>116.2</v>
      </c>
      <c r="AR26" s="57"/>
      <c r="AS26" s="58"/>
      <c r="AT26" s="59">
        <f>AS26-AR26</f>
        <v>0</v>
      </c>
      <c r="AU26" s="60">
        <f>AS26/AQ26</f>
        <v>0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25.2</v>
      </c>
      <c r="E27" s="58">
        <f t="shared" si="23"/>
        <v>25.099999999999998</v>
      </c>
      <c r="F27" s="59">
        <f t="shared" si="28"/>
        <v>-0.10000000000000142</v>
      </c>
      <c r="G27" s="60">
        <f t="shared" si="29"/>
        <v>0.14782096584216722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25.2</v>
      </c>
      <c r="O27" s="93">
        <f>T27+Y27+AD27+AI27+AN27+AS27+AX27</f>
        <v>25.099999999999998</v>
      </c>
      <c r="P27" s="59">
        <f t="shared" si="8"/>
        <v>-0.10000000000000142</v>
      </c>
      <c r="Q27" s="60">
        <f>O27/M27</f>
        <v>0.14782096584216722</v>
      </c>
      <c r="R27" s="57"/>
      <c r="S27" s="57"/>
      <c r="T27" s="58"/>
      <c r="U27" s="59"/>
      <c r="V27" s="51"/>
      <c r="W27" s="57">
        <v>40.4</v>
      </c>
      <c r="X27" s="57">
        <v>6.8</v>
      </c>
      <c r="Y27" s="58">
        <v>6.7</v>
      </c>
      <c r="Z27" s="59">
        <f>Y27-X27</f>
        <v>-0.09999999999999964</v>
      </c>
      <c r="AA27" s="60">
        <f>Y27/W27</f>
        <v>0.16584158415841585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18.4</v>
      </c>
      <c r="AN27" s="58">
        <v>18.4</v>
      </c>
      <c r="AO27" s="59">
        <f>AN27-AM27</f>
        <v>0</v>
      </c>
      <c r="AP27" s="107">
        <f>AN27/AL27</f>
        <v>0.14219474497681606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200.10000000000002</v>
      </c>
      <c r="E28" s="58">
        <f t="shared" si="23"/>
        <v>150.10000000000002</v>
      </c>
      <c r="F28" s="59">
        <f t="shared" si="28"/>
        <v>-50</v>
      </c>
      <c r="G28" s="60">
        <f t="shared" si="29"/>
        <v>0.11169816937044205</v>
      </c>
      <c r="H28" s="57">
        <v>1036.6</v>
      </c>
      <c r="I28" s="57">
        <v>148.9</v>
      </c>
      <c r="J28" s="57">
        <v>98.9</v>
      </c>
      <c r="K28" s="59">
        <f t="shared" si="30"/>
        <v>-50</v>
      </c>
      <c r="L28" s="60">
        <f>J28/H28</f>
        <v>0.0954080648273201</v>
      </c>
      <c r="M28" s="61">
        <f>R28+W28+AB28+AG28+AL28+AQ28+AV28</f>
        <v>307.2</v>
      </c>
      <c r="N28" s="62">
        <f t="shared" si="31"/>
        <v>51.2</v>
      </c>
      <c r="O28" s="93">
        <f>T28+Y28+AD28+AI28+AN28+AS28+AX28</f>
        <v>51.2</v>
      </c>
      <c r="P28" s="59">
        <f t="shared" si="8"/>
        <v>0</v>
      </c>
      <c r="Q28" s="60">
        <f>O28/M28</f>
        <v>0.16666666666666669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51.2</v>
      </c>
      <c r="AN28" s="58">
        <v>51.2</v>
      </c>
      <c r="AO28" s="59">
        <f>AN28-AM28</f>
        <v>0</v>
      </c>
      <c r="AP28" s="60">
        <f>AN28/AL28</f>
        <v>0.16666666666666669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0</v>
      </c>
      <c r="E29" s="58">
        <f t="shared" si="23"/>
        <v>0</v>
      </c>
      <c r="F29" s="59">
        <f t="shared" si="28"/>
        <v>0</v>
      </c>
      <c r="G29" s="60">
        <f t="shared" si="29"/>
        <v>0</v>
      </c>
      <c r="H29" s="57">
        <v>82.6</v>
      </c>
      <c r="I29" s="57"/>
      <c r="J29" s="57"/>
      <c r="K29" s="59">
        <f t="shared" si="30"/>
        <v>0</v>
      </c>
      <c r="L29" s="107">
        <f>J29/H29</f>
        <v>0</v>
      </c>
      <c r="M29" s="61">
        <f>R29+W29+AB29+AG29+AL29+AQ29+AV29</f>
        <v>78.4</v>
      </c>
      <c r="N29" s="62">
        <f t="shared" si="31"/>
        <v>0</v>
      </c>
      <c r="O29" s="93">
        <f>T29+Y29+AD29+AI29+AN29+AS29+AX29</f>
        <v>0</v>
      </c>
      <c r="P29" s="59">
        <f t="shared" si="8"/>
        <v>0</v>
      </c>
      <c r="Q29" s="60">
        <f>O29/M29</f>
        <v>0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/>
      <c r="AI29" s="58"/>
      <c r="AJ29" s="137">
        <f>AI29-AH29</f>
        <v>0</v>
      </c>
      <c r="AK29" s="107">
        <f>AI29/AG29</f>
        <v>0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1.7</v>
      </c>
      <c r="E30" s="58">
        <f t="shared" si="23"/>
        <v>6.2</v>
      </c>
      <c r="F30" s="59">
        <f t="shared" si="28"/>
        <v>4.5</v>
      </c>
      <c r="G30" s="60"/>
      <c r="H30" s="57">
        <v>10</v>
      </c>
      <c r="I30" s="57">
        <v>1.7</v>
      </c>
      <c r="J30" s="57">
        <v>6.2</v>
      </c>
      <c r="K30" s="59">
        <f t="shared" si="30"/>
        <v>4.5</v>
      </c>
      <c r="L30" s="107">
        <f>J30/H30</f>
        <v>0.62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4">
        <v>7</v>
      </c>
      <c r="B31" s="115" t="s">
        <v>34</v>
      </c>
      <c r="C31" s="48">
        <f t="shared" si="27"/>
        <v>370</v>
      </c>
      <c r="D31" s="49">
        <f t="shared" si="0"/>
        <v>106.4</v>
      </c>
      <c r="E31" s="50">
        <f t="shared" si="23"/>
        <v>57.4</v>
      </c>
      <c r="F31" s="42">
        <f t="shared" si="28"/>
        <v>-49.00000000000001</v>
      </c>
      <c r="G31" s="51">
        <f t="shared" si="29"/>
        <v>0.15513513513513513</v>
      </c>
      <c r="H31" s="49">
        <v>370</v>
      </c>
      <c r="I31" s="49">
        <v>106.4</v>
      </c>
      <c r="J31" s="49">
        <v>57.4</v>
      </c>
      <c r="K31" s="42">
        <f t="shared" si="30"/>
        <v>-49.00000000000001</v>
      </c>
      <c r="L31" s="51">
        <f>J31/H31</f>
        <v>0.15513513513513513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7"/>
        <v>0</v>
      </c>
      <c r="D32" s="49">
        <f t="shared" si="0"/>
        <v>0</v>
      </c>
      <c r="E32" s="50">
        <f t="shared" si="23"/>
        <v>17.2</v>
      </c>
      <c r="F32" s="42">
        <f t="shared" si="28"/>
        <v>17.2</v>
      </c>
      <c r="G32" s="51"/>
      <c r="H32" s="49"/>
      <c r="I32" s="49"/>
      <c r="J32" s="49">
        <v>1.1</v>
      </c>
      <c r="K32" s="42">
        <f t="shared" si="30"/>
        <v>1.1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16.099999999999998</v>
      </c>
      <c r="P32" s="42">
        <f aca="true" t="shared" si="34" ref="P32:P40">O32-N32</f>
        <v>16.099999999999998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2.1</v>
      </c>
      <c r="AE32" s="45">
        <f>AD32-AC32</f>
        <v>2.1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2</v>
      </c>
      <c r="AO32" s="42">
        <f>AN32-AM32</f>
        <v>2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7"/>
        <v>0</v>
      </c>
      <c r="D34" s="49">
        <f t="shared" si="0"/>
        <v>0</v>
      </c>
      <c r="E34" s="50">
        <f t="shared" si="23"/>
        <v>1890.8</v>
      </c>
      <c r="F34" s="42">
        <f t="shared" si="28"/>
        <v>1890.8</v>
      </c>
      <c r="G34" s="51"/>
      <c r="H34" s="49"/>
      <c r="I34" s="49"/>
      <c r="J34" s="49">
        <v>1772.5</v>
      </c>
      <c r="K34" s="42">
        <f t="shared" si="30"/>
        <v>1772.5</v>
      </c>
      <c r="L34" s="51"/>
      <c r="M34" s="52">
        <f t="shared" si="32"/>
        <v>0</v>
      </c>
      <c r="N34" s="53">
        <f t="shared" si="31"/>
        <v>0</v>
      </c>
      <c r="O34" s="69">
        <f t="shared" si="33"/>
        <v>118.3</v>
      </c>
      <c r="P34" s="42">
        <f t="shared" si="34"/>
        <v>118.3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118.3</v>
      </c>
      <c r="AJ34" s="42">
        <f t="shared" si="35"/>
        <v>118.3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79.6</v>
      </c>
      <c r="F35" s="42">
        <f>E35-D35</f>
        <v>79.6</v>
      </c>
      <c r="G35" s="51"/>
      <c r="H35" s="49"/>
      <c r="I35" s="49"/>
      <c r="J35" s="49">
        <v>39.8</v>
      </c>
      <c r="K35" s="42">
        <f t="shared" si="30"/>
        <v>39.8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39.8</v>
      </c>
      <c r="P35" s="42">
        <f t="shared" si="34"/>
        <v>39.8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39.8</v>
      </c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154.2</v>
      </c>
      <c r="D37" s="49">
        <f t="shared" si="0"/>
        <v>67.2</v>
      </c>
      <c r="E37" s="50">
        <f t="shared" si="23"/>
        <v>240.8</v>
      </c>
      <c r="F37" s="42">
        <f t="shared" si="28"/>
        <v>173.60000000000002</v>
      </c>
      <c r="G37" s="51">
        <f>E37/C37</f>
        <v>1.561608300907912</v>
      </c>
      <c r="H37" s="50">
        <v>87</v>
      </c>
      <c r="I37" s="49"/>
      <c r="J37" s="49">
        <v>217.8</v>
      </c>
      <c r="K37" s="42">
        <f>J37-I37</f>
        <v>217.8</v>
      </c>
      <c r="L37" s="51">
        <f>J37/H37</f>
        <v>2.5034482758620693</v>
      </c>
      <c r="M37" s="52">
        <f t="shared" si="32"/>
        <v>67.2</v>
      </c>
      <c r="N37" s="53">
        <f>S37+X37+AC37+AH37+AM37+AR37+AW37</f>
        <v>67.2</v>
      </c>
      <c r="O37" s="69">
        <f t="shared" si="33"/>
        <v>23</v>
      </c>
      <c r="P37" s="42">
        <f t="shared" si="34"/>
        <v>-44.2</v>
      </c>
      <c r="Q37" s="51">
        <f>O37/M37</f>
        <v>0.34226190476190477</v>
      </c>
      <c r="R37" s="73"/>
      <c r="S37" s="73"/>
      <c r="T37" s="50"/>
      <c r="U37" s="45"/>
      <c r="V37" s="72"/>
      <c r="W37" s="49"/>
      <c r="X37" s="49"/>
      <c r="Y37" s="50">
        <v>20</v>
      </c>
      <c r="Z37" s="42">
        <f>Y37-X37</f>
        <v>20</v>
      </c>
      <c r="AA37" s="60"/>
      <c r="AB37" s="49"/>
      <c r="AC37" s="49"/>
      <c r="AD37" s="50"/>
      <c r="AE37" s="42"/>
      <c r="AF37" s="51"/>
      <c r="AG37" s="73">
        <v>67.2</v>
      </c>
      <c r="AH37" s="73">
        <v>67.2</v>
      </c>
      <c r="AI37" s="50">
        <v>0</v>
      </c>
      <c r="AJ37" s="45">
        <f>AI37-AH37</f>
        <v>-67.2</v>
      </c>
      <c r="AK37" s="72">
        <f>AI37/AG37</f>
        <v>0</v>
      </c>
      <c r="AL37" s="49"/>
      <c r="AM37" s="49"/>
      <c r="AN37" s="50">
        <v>3</v>
      </c>
      <c r="AO37" s="42">
        <f>AN37-AM37</f>
        <v>3</v>
      </c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7"/>
        <v>71.00000000000001</v>
      </c>
      <c r="D38" s="57">
        <f>I38+N38</f>
        <v>3.2</v>
      </c>
      <c r="E38" s="57">
        <f t="shared" si="23"/>
        <v>3.2</v>
      </c>
      <c r="F38" s="59">
        <f t="shared" si="28"/>
        <v>0</v>
      </c>
      <c r="G38" s="60">
        <f>E38/C38</f>
        <v>0.04507042253521126</v>
      </c>
      <c r="H38" s="58"/>
      <c r="I38" s="57"/>
      <c r="J38" s="57"/>
      <c r="K38" s="59"/>
      <c r="L38" s="107"/>
      <c r="M38" s="61">
        <f t="shared" si="32"/>
        <v>71.00000000000001</v>
      </c>
      <c r="N38" s="62">
        <f>S38+X38+AC38+AH38+AM38+AR38+AW38</f>
        <v>3.2</v>
      </c>
      <c r="O38" s="93">
        <f t="shared" si="33"/>
        <v>3.2</v>
      </c>
      <c r="P38" s="59">
        <f t="shared" si="34"/>
        <v>0</v>
      </c>
      <c r="Q38" s="60">
        <f>O38/M38</f>
        <v>0.04507042253521126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>
        <v>3.3</v>
      </c>
      <c r="X38" s="57">
        <v>0.5</v>
      </c>
      <c r="Y38" s="58">
        <v>0.5</v>
      </c>
      <c r="Z38" s="71"/>
      <c r="AA38" s="107">
        <f>Y38/W38</f>
        <v>0.15151515151515152</v>
      </c>
      <c r="AB38" s="57">
        <v>2.5</v>
      </c>
      <c r="AC38" s="57">
        <v>0.5</v>
      </c>
      <c r="AD38" s="58">
        <v>0.5</v>
      </c>
      <c r="AE38" s="71">
        <f>AD38-AC38</f>
        <v>0</v>
      </c>
      <c r="AF38" s="76">
        <f>AD38/AB38</f>
        <v>0.2</v>
      </c>
      <c r="AG38" s="70">
        <v>43.1</v>
      </c>
      <c r="AH38" s="70">
        <v>2.2</v>
      </c>
      <c r="AI38" s="58">
        <v>2.2</v>
      </c>
      <c r="AJ38" s="71">
        <f t="shared" si="35"/>
        <v>0</v>
      </c>
      <c r="AK38" s="76">
        <f>AI38/AG38</f>
        <v>0.05104408352668214</v>
      </c>
      <c r="AL38" s="57">
        <v>11.7</v>
      </c>
      <c r="AM38" s="57"/>
      <c r="AN38" s="58"/>
      <c r="AO38" s="59">
        <f>AN38-AM38</f>
        <v>0</v>
      </c>
      <c r="AP38" s="107">
        <f>AN38/AL38</f>
        <v>0</v>
      </c>
      <c r="AQ38" s="57">
        <v>1.2</v>
      </c>
      <c r="AR38" s="57"/>
      <c r="AS38" s="58"/>
      <c r="AT38" s="59">
        <f>AS38-AR38</f>
        <v>0</v>
      </c>
      <c r="AU38" s="107">
        <f>AS38/AQ38</f>
        <v>0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7"/>
        <v>600</v>
      </c>
      <c r="D39" s="131">
        <f>I39+N39</f>
        <v>101</v>
      </c>
      <c r="E39" s="127">
        <f t="shared" si="23"/>
        <v>89.3</v>
      </c>
      <c r="F39" s="131">
        <f t="shared" si="28"/>
        <v>-11.700000000000003</v>
      </c>
      <c r="G39" s="51">
        <f>E39/C39</f>
        <v>0.14883333333333332</v>
      </c>
      <c r="H39" s="123"/>
      <c r="I39" s="123"/>
      <c r="J39" s="132"/>
      <c r="K39" s="133"/>
      <c r="L39" s="121"/>
      <c r="M39" s="177">
        <f t="shared" si="32"/>
        <v>600</v>
      </c>
      <c r="N39" s="178">
        <f>S39+X39+AC39+AH39+AM39+AR39+AW39</f>
        <v>101</v>
      </c>
      <c r="O39" s="179">
        <f t="shared" si="33"/>
        <v>89.3</v>
      </c>
      <c r="P39" s="127">
        <f t="shared" si="34"/>
        <v>-11.700000000000003</v>
      </c>
      <c r="Q39" s="51">
        <f>O39/M39</f>
        <v>0.14883333333333332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101</v>
      </c>
      <c r="AI39" s="118">
        <v>89.3</v>
      </c>
      <c r="AJ39" s="45">
        <f>AI39-AH39</f>
        <v>-11.700000000000003</v>
      </c>
      <c r="AK39" s="72">
        <f>AI39/AG39</f>
        <v>0.14883333333333332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275465.4</v>
      </c>
      <c r="D40" s="80">
        <f>I40+N40</f>
        <v>32099.9</v>
      </c>
      <c r="E40" s="80">
        <f t="shared" si="23"/>
        <v>34271.43</v>
      </c>
      <c r="F40" s="81">
        <f t="shared" si="28"/>
        <v>2171.529999999999</v>
      </c>
      <c r="G40" s="84">
        <f>E40/C40</f>
        <v>0.1244128300686765</v>
      </c>
      <c r="H40" s="86">
        <f>H6+H22</f>
        <v>167018.9</v>
      </c>
      <c r="I40" s="83">
        <f>I6+I22</f>
        <v>19557.800000000003</v>
      </c>
      <c r="J40" s="80">
        <f>J6+J22</f>
        <v>21465</v>
      </c>
      <c r="K40" s="83">
        <f>J40-I40</f>
        <v>1907.199999999997</v>
      </c>
      <c r="L40" s="82">
        <f>J40/H40</f>
        <v>0.12851838923618825</v>
      </c>
      <c r="M40" s="79">
        <f>M6+M22</f>
        <v>108446.5</v>
      </c>
      <c r="N40" s="83">
        <f>N6+N22</f>
        <v>12542.1</v>
      </c>
      <c r="O40" s="80">
        <f>O6+O22</f>
        <v>12806.43</v>
      </c>
      <c r="P40" s="81">
        <f t="shared" si="34"/>
        <v>264.3299999999999</v>
      </c>
      <c r="Q40" s="84">
        <f>O40/M40</f>
        <v>0.118089841534766</v>
      </c>
      <c r="R40" s="81">
        <f>R6+R22</f>
        <v>1849.3</v>
      </c>
      <c r="S40" s="80">
        <f>S6+S22</f>
        <v>86.2</v>
      </c>
      <c r="T40" s="80">
        <f>T6+T22</f>
        <v>86.23</v>
      </c>
      <c r="U40" s="81">
        <f>T40-S40</f>
        <v>0.030000000000001137</v>
      </c>
      <c r="V40" s="82">
        <f>T40/R40</f>
        <v>0.046628454009625266</v>
      </c>
      <c r="W40" s="81">
        <f>W6+W22</f>
        <v>4573.3</v>
      </c>
      <c r="X40" s="83">
        <f>X6+X22</f>
        <v>233.5</v>
      </c>
      <c r="Y40" s="83">
        <f>Y6+Y22</f>
        <v>253.49999999999997</v>
      </c>
      <c r="Z40" s="83">
        <f>Y40-X40</f>
        <v>19.99999999999997</v>
      </c>
      <c r="AA40" s="82">
        <f>Y40/W40</f>
        <v>0.05543043316642249</v>
      </c>
      <c r="AB40" s="86">
        <f>AB6+AB22</f>
        <v>6532.5</v>
      </c>
      <c r="AC40" s="83">
        <f>AC6+AC22</f>
        <v>512.3</v>
      </c>
      <c r="AD40" s="83">
        <f>AD6+AD22</f>
        <v>514.5</v>
      </c>
      <c r="AE40" s="83">
        <f>AD40-AC40</f>
        <v>2.2000000000000455</v>
      </c>
      <c r="AF40" s="82">
        <f>AD40/AB40</f>
        <v>0.07876004592422503</v>
      </c>
      <c r="AG40" s="81">
        <f>AG6+AG22</f>
        <v>70844.3</v>
      </c>
      <c r="AH40" s="80">
        <f>AH6+AH22</f>
        <v>8205.199999999999</v>
      </c>
      <c r="AI40" s="83">
        <f>AI6+AI22</f>
        <v>8441.9</v>
      </c>
      <c r="AJ40" s="83">
        <f t="shared" si="35"/>
        <v>236.70000000000073</v>
      </c>
      <c r="AK40" s="84">
        <f>AI40/AG40</f>
        <v>0.11916131573041161</v>
      </c>
      <c r="AL40" s="85">
        <f>AL6+AL22</f>
        <v>12987.4</v>
      </c>
      <c r="AM40" s="83">
        <f>AM6+AM22</f>
        <v>1329.6999999999998</v>
      </c>
      <c r="AN40" s="83">
        <f>AN6+AN22</f>
        <v>1334.6999999999998</v>
      </c>
      <c r="AO40" s="85">
        <f>AN40-AM40</f>
        <v>5</v>
      </c>
      <c r="AP40" s="84">
        <f>AN40/AL40</f>
        <v>0.10276883748864282</v>
      </c>
      <c r="AQ40" s="86">
        <f>AQ6+AQ22</f>
        <v>6994.9</v>
      </c>
      <c r="AR40" s="83">
        <f>AR6+AR22</f>
        <v>1460.7</v>
      </c>
      <c r="AS40" s="83">
        <f>AS6+AS22</f>
        <v>1461.1000000000001</v>
      </c>
      <c r="AT40" s="85">
        <f>AS40-AR40</f>
        <v>0.40000000000009095</v>
      </c>
      <c r="AU40" s="84">
        <f>AS40/AQ40</f>
        <v>0.20888075597935643</v>
      </c>
      <c r="AV40" s="85">
        <f>AV6+AV22</f>
        <v>4664.799999999999</v>
      </c>
      <c r="AW40" s="83">
        <f>AW6+AW22</f>
        <v>714.5</v>
      </c>
      <c r="AX40" s="83">
        <f>AX6+AX22</f>
        <v>714.5</v>
      </c>
      <c r="AY40" s="85">
        <f>AX40-AW40</f>
        <v>0</v>
      </c>
      <c r="AZ40" s="84">
        <f>AX40/AV40</f>
        <v>0.15316841022123137</v>
      </c>
      <c r="BA40" s="87"/>
    </row>
    <row r="41" spans="1:53" s="12" customFormat="1" ht="18">
      <c r="A41" s="152" t="s">
        <v>23</v>
      </c>
      <c r="B41" s="152"/>
      <c r="C41" s="152"/>
      <c r="D41" s="152"/>
      <c r="E41" s="152"/>
      <c r="F41" s="152"/>
      <c r="G41" s="152"/>
      <c r="H41" s="152"/>
      <c r="I41" s="152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2020-02-05T06:36:04Z</cp:lastPrinted>
  <dcterms:created xsi:type="dcterms:W3CDTF">2006-11-08T10:58:51Z</dcterms:created>
  <dcterms:modified xsi:type="dcterms:W3CDTF">2020-03-03T11:53:27Z</dcterms:modified>
  <cp:category/>
  <cp:version/>
  <cp:contentType/>
  <cp:contentStatus/>
</cp:coreProperties>
</file>