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<sst xmlns="http://schemas.openxmlformats.org/spreadsheetml/2006/main" count="100" uniqueCount="53">
  <si>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</si>
  <si>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</si>
  <si>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</si>
  <si>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</si>
  <si>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</si>
  <si>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</si>
  <si>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</si>
  <si>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</si>
  <si>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</si>
  <si>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</si>
  <si>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</si>
  <si>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</si>
  <si>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</si>
  <si>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</si>
  <si>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</si>
  <si>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</si>
  <si>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</si>
  <si>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</si>
  <si>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</si>
  <si>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</si>
  <si>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</si>
  <si>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</si>
  <si>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</si>
  <si>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</si>
  <si>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</si>
  <si>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</si>
  <si>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</si>
  <si>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</si>
  <si>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</si>
  <si>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</si>
  <si>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</si>
  <si>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</si>
  <si>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</si>
  <si>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</si>
  <si>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</si>
  <si>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</si>
  <si>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</si>
  <si>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</si>
  <si>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</si>
  <si>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</si>
  <si>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</si>
  <si>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</si>
  <si>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</si>
  <si>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</si>
  <si>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</si>
  <si>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</si>
  <si>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</si>
  <si>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</si>
  <si>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План 1-го месяца</t>
  </si>
  <si>
    <t>Отклонение 1-го месяца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</si>
  <si>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</si>
  <si>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февраля 2020 года (по отчету)</t>
  </si>
  <si>
    <t>Фактич.поступление на 01.02.20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</si>
</sst>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173" fontId="10" fillId="0" borderId="14" xfId="0" applyNumberFormat="1" applyFont="1" applyFill="1" applyBorder="1" applyAlignment="1">
      <alignment horizontal="center" vertical="center"/>
    </xf>
    <xf numFmtId="173" fontId="10" fillId="0" borderId="17" xfId="0" applyNumberFormat="1" applyFont="1" applyFill="1" applyBorder="1" applyAlignment="1">
      <alignment horizontal="center" vertical="center"/>
    </xf>
    <xf numFmtId="173" fontId="10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31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173" fontId="49" fillId="0" borderId="33" xfId="0" applyNumberFormat="1" applyFont="1" applyBorder="1" applyAlignment="1">
      <alignment horizontal="center" vertical="center"/>
    </xf>
    <xf numFmtId="173" fontId="49" fillId="0" borderId="34" xfId="0" applyNumberFormat="1" applyFont="1" applyBorder="1" applyAlignment="1">
      <alignment horizontal="center" vertical="center"/>
    </xf>
    <xf numFmtId="173" fontId="49" fillId="0" borderId="10" xfId="0" applyNumberFormat="1" applyFont="1" applyBorder="1" applyAlignment="1">
      <alignment horizontal="center" vertical="center"/>
    </xf>
    <xf numFmtId="173" fontId="49" fillId="0" borderId="31" xfId="0" applyNumberFormat="1" applyFont="1" applyBorder="1" applyAlignment="1">
      <alignment horizontal="center" vertical="center"/>
    </xf>
    <xf numFmtId="174" fontId="49" fillId="0" borderId="35" xfId="0" applyNumberFormat="1" applyFont="1" applyFill="1" applyBorder="1" applyAlignment="1">
      <alignment horizontal="center" vertical="center"/>
    </xf>
    <xf numFmtId="173" fontId="49" fillId="0" borderId="34" xfId="0" applyNumberFormat="1" applyFont="1" applyFill="1" applyBorder="1" applyAlignment="1">
      <alignment horizontal="center" vertical="center"/>
    </xf>
    <xf numFmtId="173" fontId="49" fillId="0" borderId="10" xfId="0" applyNumberFormat="1" applyFont="1" applyFill="1" applyBorder="1" applyAlignment="1">
      <alignment horizontal="center" vertical="center"/>
    </xf>
    <xf numFmtId="1" fontId="49" fillId="0" borderId="31" xfId="0" applyNumberFormat="1" applyFont="1" applyBorder="1" applyAlignment="1">
      <alignment horizontal="center" vertical="center"/>
    </xf>
    <xf numFmtId="174" fontId="50" fillId="0" borderId="0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2" fontId="49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6696720"/>
        <c:axId val="17617297"/>
      </c:barChart>
      <c:catAx>
        <c:axId val="4669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7297"/>
        <c:crosses val="autoZero"/>
        <c:auto val="1"/>
        <c:lblOffset val="100"/>
        <c:tickLblSkip val="1"/>
        <c:noMultiLvlLbl val="0"/>
      </c:catAx>
      <c:valAx>
        <c:axId val="17617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96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337946"/>
        <c:axId val="17714923"/>
      </c:barChart>
      <c:catAx>
        <c:axId val="243379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14923"/>
        <c:crosses val="autoZero"/>
        <c:auto val="1"/>
        <c:lblOffset val="100"/>
        <c:tickLblSkip val="1"/>
        <c:noMultiLvlLbl val="0"/>
      </c:catAx>
      <c:valAx>
        <c:axId val="177149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37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5216580"/>
        <c:axId val="25622629"/>
      </c:bar3DChart>
      <c:catAx>
        <c:axId val="25216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622629"/>
        <c:crosses val="autoZero"/>
        <c:auto val="1"/>
        <c:lblOffset val="100"/>
        <c:tickLblSkip val="1"/>
        <c:noMultiLvlLbl val="0"/>
      </c:catAx>
      <c:valAx>
        <c:axId val="25622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65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9277070"/>
        <c:axId val="62167039"/>
      </c:bar3DChart>
      <c:catAx>
        <c:axId val="2927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167039"/>
        <c:crosses val="autoZero"/>
        <c:auto val="1"/>
        <c:lblOffset val="100"/>
        <c:tickLblSkip val="1"/>
        <c:noMultiLvlLbl val="0"/>
      </c:catAx>
      <c:valAx>
        <c:axId val="62167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7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2632440"/>
        <c:axId val="2365369"/>
      </c:bar3DChart>
      <c:catAx>
        <c:axId val="2263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65369"/>
        <c:crosses val="autoZero"/>
        <c:auto val="1"/>
        <c:lblOffset val="100"/>
        <c:tickLblSkip val="1"/>
        <c:noMultiLvlLbl val="0"/>
      </c:catAx>
      <c:valAx>
        <c:axId val="2365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324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70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392400" y="9001125"/>
        <a:ext cx="4505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650200" y="9001125"/>
        <a:ext cx="664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762000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412950" y="9001125"/>
        <a:ext cx="5753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709100" y="9001125"/>
        <a:ext cx="5724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AI35" sqref="AI35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1.125" style="1" customWidth="1"/>
    <col min="5" max="5" width="10.253906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753906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0.003906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0.253906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0.75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253906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9.87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003906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003906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98" customFormat="1" ht="17.25" customHeight="1">
      <c r="A1" s="165" t="s">
        <v>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  <c r="N1" s="166"/>
      <c r="O1" s="166"/>
      <c r="P1" s="95"/>
      <c r="Q1" s="96"/>
      <c r="R1" s="97"/>
      <c r="T1" s="99"/>
      <c r="V1" s="100"/>
      <c r="Y1" s="99"/>
      <c r="AA1" s="100"/>
      <c r="AD1" s="99"/>
      <c r="AI1" s="99"/>
      <c r="AN1" s="99"/>
      <c r="AS1" s="99"/>
      <c r="AX1" s="99"/>
      <c r="AZ1" s="100"/>
      <c r="BA1" s="100"/>
    </row>
    <row r="2" spans="1:53" s="12" customFormat="1" ht="15" customHeight="1">
      <c r="A2" s="143" t="s">
        <v>0</v>
      </c>
      <c r="B2" s="146" t="s">
        <v>1</v>
      </c>
      <c r="C2" s="151" t="s">
        <v>15</v>
      </c>
      <c r="D2" s="152"/>
      <c r="E2" s="152"/>
      <c r="F2" s="152"/>
      <c r="G2" s="153"/>
      <c r="H2" s="157" t="s">
        <v>14</v>
      </c>
      <c r="I2" s="155"/>
      <c r="J2" s="155"/>
      <c r="K2" s="155"/>
      <c r="L2" s="158"/>
      <c r="M2" s="154" t="s">
        <v>2</v>
      </c>
      <c r="N2" s="155"/>
      <c r="O2" s="155"/>
      <c r="P2" s="155"/>
      <c r="Q2" s="156"/>
      <c r="R2" s="155" t="s">
        <v>7</v>
      </c>
      <c r="S2" s="155"/>
      <c r="T2" s="155"/>
      <c r="U2" s="155"/>
      <c r="V2" s="156"/>
      <c r="W2" s="155" t="s">
        <v>12</v>
      </c>
      <c r="X2" s="155"/>
      <c r="Y2" s="155"/>
      <c r="Z2" s="155"/>
      <c r="AA2" s="156"/>
      <c r="AB2" s="155" t="s">
        <v>11</v>
      </c>
      <c r="AC2" s="155"/>
      <c r="AD2" s="155"/>
      <c r="AE2" s="155"/>
      <c r="AF2" s="156"/>
      <c r="AG2" s="155" t="s">
        <v>13</v>
      </c>
      <c r="AH2" s="155"/>
      <c r="AI2" s="155"/>
      <c r="AJ2" s="155"/>
      <c r="AK2" s="156"/>
      <c r="AL2" s="155" t="s">
        <v>10</v>
      </c>
      <c r="AM2" s="155"/>
      <c r="AN2" s="155"/>
      <c r="AO2" s="155"/>
      <c r="AP2" s="156"/>
      <c r="AQ2" s="155" t="s">
        <v>9</v>
      </c>
      <c r="AR2" s="155"/>
      <c r="AS2" s="155"/>
      <c r="AT2" s="155"/>
      <c r="AU2" s="156"/>
      <c r="AV2" s="155" t="s">
        <v>8</v>
      </c>
      <c r="AW2" s="155"/>
      <c r="AX2" s="155"/>
      <c r="AY2" s="155"/>
      <c r="AZ2" s="156"/>
      <c r="BA2" s="4"/>
    </row>
    <row r="3" spans="1:53" s="12" customFormat="1" ht="19.5" customHeight="1">
      <c r="A3" s="145"/>
      <c r="B3" s="147"/>
      <c r="C3" s="163" t="s">
        <v>6</v>
      </c>
      <c r="D3" s="143" t="s">
        <v>48</v>
      </c>
      <c r="E3" s="143" t="s">
        <v>52</v>
      </c>
      <c r="F3" s="143" t="s">
        <v>49</v>
      </c>
      <c r="G3" s="161" t="s">
        <v>20</v>
      </c>
      <c r="H3" s="159" t="s">
        <v>6</v>
      </c>
      <c r="I3" s="143" t="s">
        <v>48</v>
      </c>
      <c r="J3" s="143" t="s">
        <v>52</v>
      </c>
      <c r="K3" s="143" t="s">
        <v>49</v>
      </c>
      <c r="L3" s="143" t="s">
        <v>20</v>
      </c>
      <c r="M3" s="149" t="s">
        <v>6</v>
      </c>
      <c r="N3" s="143" t="s">
        <v>48</v>
      </c>
      <c r="O3" s="143" t="s">
        <v>52</v>
      </c>
      <c r="P3" s="143" t="s">
        <v>49</v>
      </c>
      <c r="Q3" s="161" t="s">
        <v>20</v>
      </c>
      <c r="R3" s="159" t="s">
        <v>6</v>
      </c>
      <c r="S3" s="143" t="s">
        <v>48</v>
      </c>
      <c r="T3" s="143" t="s">
        <v>52</v>
      </c>
      <c r="U3" s="143" t="s">
        <v>49</v>
      </c>
      <c r="V3" s="161" t="s">
        <v>20</v>
      </c>
      <c r="W3" s="159" t="s">
        <v>6</v>
      </c>
      <c r="X3" s="143" t="s">
        <v>48</v>
      </c>
      <c r="Y3" s="143" t="s">
        <v>52</v>
      </c>
      <c r="Z3" s="143" t="s">
        <v>49</v>
      </c>
      <c r="AA3" s="161" t="s">
        <v>20</v>
      </c>
      <c r="AB3" s="159" t="s">
        <v>6</v>
      </c>
      <c r="AC3" s="143" t="s">
        <v>48</v>
      </c>
      <c r="AD3" s="143" t="s">
        <v>52</v>
      </c>
      <c r="AE3" s="143" t="s">
        <v>49</v>
      </c>
      <c r="AF3" s="161" t="s">
        <v>20</v>
      </c>
      <c r="AG3" s="159" t="s">
        <v>6</v>
      </c>
      <c r="AH3" s="143" t="s">
        <v>48</v>
      </c>
      <c r="AI3" s="143" t="s">
        <v>52</v>
      </c>
      <c r="AJ3" s="143" t="s">
        <v>49</v>
      </c>
      <c r="AK3" s="161" t="s">
        <v>20</v>
      </c>
      <c r="AL3" s="159" t="s">
        <v>6</v>
      </c>
      <c r="AM3" s="143" t="s">
        <v>48</v>
      </c>
      <c r="AN3" s="143" t="s">
        <v>52</v>
      </c>
      <c r="AO3" s="143" t="s">
        <v>49</v>
      </c>
      <c r="AP3" s="161" t="s">
        <v>20</v>
      </c>
      <c r="AQ3" s="159" t="s">
        <v>6</v>
      </c>
      <c r="AR3" s="143" t="s">
        <v>48</v>
      </c>
      <c r="AS3" s="143" t="s">
        <v>52</v>
      </c>
      <c r="AT3" s="143" t="s">
        <v>49</v>
      </c>
      <c r="AU3" s="161" t="s">
        <v>20</v>
      </c>
      <c r="AV3" s="159" t="s">
        <v>6</v>
      </c>
      <c r="AW3" s="143" t="s">
        <v>48</v>
      </c>
      <c r="AX3" s="143" t="s">
        <v>52</v>
      </c>
      <c r="AY3" s="143" t="s">
        <v>49</v>
      </c>
      <c r="AZ3" s="161" t="s">
        <v>20</v>
      </c>
      <c r="BA3" s="5"/>
    </row>
    <row r="4" spans="1:53" s="12" customFormat="1" ht="27" customHeight="1">
      <c r="A4" s="144"/>
      <c r="B4" s="148"/>
      <c r="C4" s="164"/>
      <c r="D4" s="144"/>
      <c r="E4" s="144"/>
      <c r="F4" s="144"/>
      <c r="G4" s="162"/>
      <c r="H4" s="160"/>
      <c r="I4" s="144"/>
      <c r="J4" s="144"/>
      <c r="K4" s="144"/>
      <c r="L4" s="144"/>
      <c r="M4" s="150"/>
      <c r="N4" s="144"/>
      <c r="O4" s="144"/>
      <c r="P4" s="144"/>
      <c r="Q4" s="162"/>
      <c r="R4" s="160"/>
      <c r="S4" s="144"/>
      <c r="T4" s="144"/>
      <c r="U4" s="144"/>
      <c r="V4" s="162"/>
      <c r="W4" s="160"/>
      <c r="X4" s="144"/>
      <c r="Y4" s="144"/>
      <c r="Z4" s="144"/>
      <c r="AA4" s="162"/>
      <c r="AB4" s="160"/>
      <c r="AC4" s="144"/>
      <c r="AD4" s="144"/>
      <c r="AE4" s="144"/>
      <c r="AF4" s="162"/>
      <c r="AG4" s="160"/>
      <c r="AH4" s="144"/>
      <c r="AI4" s="144"/>
      <c r="AJ4" s="144"/>
      <c r="AK4" s="162"/>
      <c r="AL4" s="160"/>
      <c r="AM4" s="144"/>
      <c r="AN4" s="144"/>
      <c r="AO4" s="144"/>
      <c r="AP4" s="162"/>
      <c r="AQ4" s="160"/>
      <c r="AR4" s="144"/>
      <c r="AS4" s="144"/>
      <c r="AT4" s="144"/>
      <c r="AU4" s="162"/>
      <c r="AV4" s="160"/>
      <c r="AW4" s="144"/>
      <c r="AX4" s="144"/>
      <c r="AY4" s="144"/>
      <c r="AZ4" s="162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39" customFormat="1" ht="15" customHeight="1" thickBot="1">
      <c r="A6" s="28"/>
      <c r="B6" s="29" t="s">
        <v>21</v>
      </c>
      <c r="C6" s="30">
        <f>H6+M6</f>
        <v>248194.4</v>
      </c>
      <c r="D6" s="31">
        <f aca="true" t="shared" si="0" ref="D6:D37">I6+N6</f>
        <v>11523.099999999999</v>
      </c>
      <c r="E6" s="32">
        <f>J6+O6</f>
        <v>11520.63</v>
      </c>
      <c r="F6" s="31">
        <f>E6-D6</f>
        <v>-2.469999999999345</v>
      </c>
      <c r="G6" s="33">
        <f>E6/C6</f>
        <v>0.04641776768533053</v>
      </c>
      <c r="H6" s="31">
        <f>H7+H8+H9+H18+H21</f>
        <v>147313.5</v>
      </c>
      <c r="I6" s="31">
        <f>I7+I8+I9+I18+I21</f>
        <v>6303.6</v>
      </c>
      <c r="J6" s="31">
        <f>J7+J8+J9+J18+J21</f>
        <v>6303.6</v>
      </c>
      <c r="K6" s="31">
        <f>J6-I6</f>
        <v>0</v>
      </c>
      <c r="L6" s="33">
        <f aca="true" t="shared" si="1" ref="L6:L13">J6/H6</f>
        <v>0.04279037562748832</v>
      </c>
      <c r="M6" s="31">
        <f>M7+M8+M9+M13+M21</f>
        <v>100880.9</v>
      </c>
      <c r="N6" s="31">
        <f>N7+N8+N9+N13+N21</f>
        <v>5219.499999999999</v>
      </c>
      <c r="O6" s="31">
        <f>O7+O8+O9+O13+O21</f>
        <v>5217.029999999999</v>
      </c>
      <c r="P6" s="31">
        <f>O6-N6</f>
        <v>-2.4700000000002547</v>
      </c>
      <c r="Q6" s="33">
        <f>O6/M6</f>
        <v>0.051714744812942776</v>
      </c>
      <c r="R6" s="35">
        <f>R7+R8+R9+R13+R21</f>
        <v>1792</v>
      </c>
      <c r="S6" s="35">
        <f>S7+S8+S9+S13+S21</f>
        <v>3.4000000000000004</v>
      </c>
      <c r="T6" s="35">
        <f>T7+T8+T9+T13+T21</f>
        <v>0.8300000000000001</v>
      </c>
      <c r="U6" s="35">
        <f>T6-S6</f>
        <v>-2.5700000000000003</v>
      </c>
      <c r="V6" s="36">
        <f>T6/R6</f>
        <v>0.0004631696428571429</v>
      </c>
      <c r="W6" s="35">
        <f>W7+W8+W9+W13+W21</f>
        <v>4529.6</v>
      </c>
      <c r="X6" s="35">
        <f>X7+X8+X9+X13+X21</f>
        <v>95.8</v>
      </c>
      <c r="Y6" s="35">
        <f>Y7+Y8+Y9+Y13+Y21</f>
        <v>95.8</v>
      </c>
      <c r="Z6" s="35">
        <f>Y6-X6</f>
        <v>0</v>
      </c>
      <c r="AA6" s="36">
        <f>Y6/W6</f>
        <v>0.02114977039915224</v>
      </c>
      <c r="AB6" s="35">
        <f>AB7+AB8+AB9+AB13+AB21</f>
        <v>6530</v>
      </c>
      <c r="AC6" s="35">
        <f>AC7+AC8+AC9+AC13+AC21</f>
        <v>191</v>
      </c>
      <c r="AD6" s="35">
        <f>AD7+AD8+AD9+AD13+AD21</f>
        <v>191</v>
      </c>
      <c r="AE6" s="35">
        <f>AD6-AC6</f>
        <v>0</v>
      </c>
      <c r="AF6" s="36">
        <f>AD6/AB6</f>
        <v>0.029249617151607964</v>
      </c>
      <c r="AG6" s="35">
        <f>AG7+AG8+AG9+AG13+AG21</f>
        <v>63948.8</v>
      </c>
      <c r="AH6" s="35">
        <f>AH7+AH8+AH9+AH13+AH21</f>
        <v>3518.6</v>
      </c>
      <c r="AI6" s="35">
        <f>AI7+AI8+AI9+AI13+AI21</f>
        <v>3518.6</v>
      </c>
      <c r="AJ6" s="35">
        <f>AI6-AH6</f>
        <v>0</v>
      </c>
      <c r="AK6" s="36">
        <f>AI6/AG6</f>
        <v>0.055022142714171336</v>
      </c>
      <c r="AL6" s="35">
        <f>AL7+AL8+AL9+AL13+AL21</f>
        <v>12539.1</v>
      </c>
      <c r="AM6" s="35">
        <f>AM7+AM8+AM9+AM13+AM21</f>
        <v>1025.0000000000002</v>
      </c>
      <c r="AN6" s="35">
        <f>AN7+AN8+AN9+AN13+AN21</f>
        <v>1025.0000000000002</v>
      </c>
      <c r="AO6" s="31">
        <f>AN6-AM6</f>
        <v>0</v>
      </c>
      <c r="AP6" s="33">
        <f>AN6/AL6</f>
        <v>0.08174430381765838</v>
      </c>
      <c r="AQ6" s="35">
        <f>AQ7++AQ8+AQ9+AQ13+AQ21</f>
        <v>6877.5</v>
      </c>
      <c r="AR6" s="35">
        <f>AR7++AR8+AR9+AR13+AR21</f>
        <v>71.6</v>
      </c>
      <c r="AS6" s="35">
        <f>AS7++AS8+AS9+AS13+AS21</f>
        <v>71.7</v>
      </c>
      <c r="AT6" s="31">
        <f>AS6-AR6</f>
        <v>0.10000000000000853</v>
      </c>
      <c r="AU6" s="33">
        <f>AS6/AQ6</f>
        <v>0.010425299890948746</v>
      </c>
      <c r="AV6" s="35">
        <f>AV7+AV8+AV9+AV13+AV21</f>
        <v>4663.9</v>
      </c>
      <c r="AW6" s="35">
        <f>AW7+AW8+AW9+AW13+AW21</f>
        <v>314.09999999999997</v>
      </c>
      <c r="AX6" s="35">
        <f>AX7+AX8+AX9+AX13+AX21</f>
        <v>314.09999999999997</v>
      </c>
      <c r="AY6" s="31">
        <f>AX6-AW6</f>
        <v>0</v>
      </c>
      <c r="AZ6" s="33">
        <f>AX6/AV6</f>
        <v>0.06734707004867171</v>
      </c>
      <c r="BA6" s="38"/>
    </row>
    <row r="7" spans="1:53" s="11" customFormat="1" ht="15" customHeight="1">
      <c r="A7" s="46">
        <v>1</v>
      </c>
      <c r="B7" s="117" t="s">
        <v>40</v>
      </c>
      <c r="C7" s="48">
        <f aca="true" t="shared" si="2" ref="C7:C21">H7+M7</f>
        <v>114919.09999999999</v>
      </c>
      <c r="D7" s="49">
        <f t="shared" si="0"/>
        <v>3471.7000000000003</v>
      </c>
      <c r="E7" s="50">
        <f aca="true" t="shared" si="3" ref="E7:E12">J7+O7</f>
        <v>3471.7000000000003</v>
      </c>
      <c r="F7" s="42">
        <f aca="true" t="shared" si="4" ref="F7:F21">E7-D7</f>
        <v>0</v>
      </c>
      <c r="G7" s="51">
        <f>E7/C7</f>
        <v>0.030209947693638398</v>
      </c>
      <c r="H7" s="49">
        <v>92066.9</v>
      </c>
      <c r="I7" s="49">
        <v>2755.3</v>
      </c>
      <c r="J7" s="49">
        <v>2755.3</v>
      </c>
      <c r="K7" s="42">
        <f aca="true" t="shared" si="5" ref="K7:K13">J7-I7</f>
        <v>0</v>
      </c>
      <c r="L7" s="51">
        <f t="shared" si="1"/>
        <v>0.029927150800124695</v>
      </c>
      <c r="M7" s="52">
        <f aca="true" t="shared" si="6" ref="M7:O9">R7+W7+AB7+AG7+AL7+AQ7+AV7</f>
        <v>22852.199999999997</v>
      </c>
      <c r="N7" s="53">
        <f t="shared" si="6"/>
        <v>716.4000000000001</v>
      </c>
      <c r="O7" s="52">
        <f t="shared" si="6"/>
        <v>716.4000000000001</v>
      </c>
      <c r="P7" s="42">
        <f>O7-N7</f>
        <v>0</v>
      </c>
      <c r="Q7" s="51">
        <f>O7/M7</f>
        <v>0.03134927928164467</v>
      </c>
      <c r="R7" s="49">
        <v>137.9</v>
      </c>
      <c r="S7" s="49">
        <v>3.2</v>
      </c>
      <c r="T7" s="50">
        <v>3.2</v>
      </c>
      <c r="U7" s="42">
        <f>T7-S7</f>
        <v>0</v>
      </c>
      <c r="V7" s="51">
        <f>T7/R7</f>
        <v>0.023205221174764323</v>
      </c>
      <c r="W7" s="49">
        <v>519.4</v>
      </c>
      <c r="X7" s="49">
        <v>2.3</v>
      </c>
      <c r="Y7" s="50">
        <v>2.3</v>
      </c>
      <c r="Z7" s="42">
        <f>Y7-X7</f>
        <v>0</v>
      </c>
      <c r="AA7" s="51">
        <f>Y7/W7</f>
        <v>0.0044281863688871775</v>
      </c>
      <c r="AB7" s="49">
        <v>523.7</v>
      </c>
      <c r="AC7" s="49">
        <v>7.7</v>
      </c>
      <c r="AD7" s="50">
        <v>7.7</v>
      </c>
      <c r="AE7" s="42">
        <f>AD7-AC7</f>
        <v>0</v>
      </c>
      <c r="AF7" s="51">
        <f>AD7/AB7</f>
        <v>0.014703074279167462</v>
      </c>
      <c r="AG7" s="49">
        <v>18077.5</v>
      </c>
      <c r="AH7" s="49">
        <v>607.5</v>
      </c>
      <c r="AI7" s="50">
        <v>607.5</v>
      </c>
      <c r="AJ7" s="42">
        <f>AI7-AH7</f>
        <v>0</v>
      </c>
      <c r="AK7" s="51">
        <f>AI7/AG7</f>
        <v>0.03360531046881483</v>
      </c>
      <c r="AL7" s="49">
        <v>1667.3</v>
      </c>
      <c r="AM7" s="49">
        <v>53.5</v>
      </c>
      <c r="AN7" s="50">
        <v>53.5</v>
      </c>
      <c r="AO7" s="42">
        <f>AN7-AM7</f>
        <v>0</v>
      </c>
      <c r="AP7" s="51">
        <f>AN7/AL7</f>
        <v>0.03208780663347928</v>
      </c>
      <c r="AQ7" s="49">
        <v>1157.6</v>
      </c>
      <c r="AR7" s="49">
        <v>19.7</v>
      </c>
      <c r="AS7" s="49">
        <v>19.7</v>
      </c>
      <c r="AT7" s="42">
        <f>AS7-AR7</f>
        <v>0</v>
      </c>
      <c r="AU7" s="51">
        <f>AS7/AQ7</f>
        <v>0.017017968210089843</v>
      </c>
      <c r="AV7" s="49">
        <v>768.8</v>
      </c>
      <c r="AW7" s="50">
        <v>22.5</v>
      </c>
      <c r="AX7" s="50">
        <v>22.5</v>
      </c>
      <c r="AY7" s="42">
        <f>AX7-AW7</f>
        <v>0</v>
      </c>
      <c r="AZ7" s="51">
        <f>AX7/AV7</f>
        <v>0.02926638917793965</v>
      </c>
      <c r="BA7" s="54"/>
    </row>
    <row r="8" spans="1:53" s="11" customFormat="1" ht="15" customHeight="1">
      <c r="A8" s="46">
        <v>2</v>
      </c>
      <c r="B8" s="47" t="s">
        <v>41</v>
      </c>
      <c r="C8" s="48">
        <f t="shared" si="2"/>
        <v>12891.8</v>
      </c>
      <c r="D8" s="49">
        <f t="shared" si="0"/>
        <v>1007.5</v>
      </c>
      <c r="E8" s="50">
        <f t="shared" si="3"/>
        <v>1007.5</v>
      </c>
      <c r="F8" s="42">
        <f t="shared" si="4"/>
        <v>0</v>
      </c>
      <c r="G8" s="51">
        <f>E8/C8</f>
        <v>0.07815045222544563</v>
      </c>
      <c r="H8" s="49">
        <v>9295.9</v>
      </c>
      <c r="I8" s="49">
        <v>726.5</v>
      </c>
      <c r="J8" s="49">
        <v>726.5</v>
      </c>
      <c r="K8" s="42">
        <f t="shared" si="5"/>
        <v>0</v>
      </c>
      <c r="L8" s="51">
        <f t="shared" si="1"/>
        <v>0.0781527340010112</v>
      </c>
      <c r="M8" s="52">
        <f t="shared" si="6"/>
        <v>3595.9</v>
      </c>
      <c r="N8" s="53">
        <f t="shared" si="6"/>
        <v>281</v>
      </c>
      <c r="O8" s="52">
        <f t="shared" si="6"/>
        <v>281</v>
      </c>
      <c r="P8" s="42">
        <f>O8-N8</f>
        <v>0</v>
      </c>
      <c r="Q8" s="51">
        <f>O8/M8</f>
        <v>0.07814455351928586</v>
      </c>
      <c r="R8" s="49"/>
      <c r="S8" s="49"/>
      <c r="T8" s="49"/>
      <c r="U8" s="42"/>
      <c r="V8" s="51"/>
      <c r="W8" s="49"/>
      <c r="X8" s="49"/>
      <c r="Y8" s="49"/>
      <c r="Z8" s="42"/>
      <c r="AA8" s="51"/>
      <c r="AB8" s="49"/>
      <c r="AC8" s="49"/>
      <c r="AD8" s="49"/>
      <c r="AE8" s="42"/>
      <c r="AF8" s="51"/>
      <c r="AG8" s="49">
        <v>3595.9</v>
      </c>
      <c r="AH8" s="49">
        <v>281</v>
      </c>
      <c r="AI8" s="49">
        <v>281</v>
      </c>
      <c r="AJ8" s="42">
        <f>AI8-AH8</f>
        <v>0</v>
      </c>
      <c r="AK8" s="51">
        <f>AI8/AG8</f>
        <v>0.07814455351928586</v>
      </c>
      <c r="AL8" s="49"/>
      <c r="AM8" s="49"/>
      <c r="AN8" s="49"/>
      <c r="AO8" s="42"/>
      <c r="AP8" s="51"/>
      <c r="AQ8" s="49"/>
      <c r="AR8" s="49"/>
      <c r="AS8" s="49"/>
      <c r="AT8" s="42"/>
      <c r="AU8" s="51"/>
      <c r="AV8" s="49"/>
      <c r="AW8" s="50"/>
      <c r="AX8" s="49"/>
      <c r="AY8" s="42"/>
      <c r="AZ8" s="51"/>
      <c r="BA8" s="54"/>
    </row>
    <row r="9" spans="1:53" s="11" customFormat="1" ht="15" customHeight="1">
      <c r="A9" s="46">
        <v>3</v>
      </c>
      <c r="B9" s="47" t="s">
        <v>42</v>
      </c>
      <c r="C9" s="48">
        <f t="shared" si="2"/>
        <v>53564.6</v>
      </c>
      <c r="D9" s="49">
        <f t="shared" si="0"/>
        <v>2262.1</v>
      </c>
      <c r="E9" s="50">
        <f t="shared" si="3"/>
        <v>2262.1</v>
      </c>
      <c r="F9" s="42">
        <f t="shared" si="4"/>
        <v>0</v>
      </c>
      <c r="G9" s="51">
        <f>E9/C9</f>
        <v>0.042231249743300614</v>
      </c>
      <c r="H9" s="49">
        <f>H10+H11+H12</f>
        <v>33089.5</v>
      </c>
      <c r="I9" s="49">
        <f>I10+I11+I12</f>
        <v>1896.8</v>
      </c>
      <c r="J9" s="49">
        <f>J10+J11+J12</f>
        <v>1896.8</v>
      </c>
      <c r="K9" s="42">
        <f t="shared" si="5"/>
        <v>0</v>
      </c>
      <c r="L9" s="51">
        <f t="shared" si="1"/>
        <v>0.05732332008643225</v>
      </c>
      <c r="M9" s="52">
        <f t="shared" si="6"/>
        <v>20475.1</v>
      </c>
      <c r="N9" s="53">
        <f t="shared" si="6"/>
        <v>365.3</v>
      </c>
      <c r="O9" s="52">
        <f t="shared" si="6"/>
        <v>365.3</v>
      </c>
      <c r="P9" s="42">
        <f>O9-N9</f>
        <v>0</v>
      </c>
      <c r="Q9" s="51">
        <f>O9/M9</f>
        <v>0.017841182704846376</v>
      </c>
      <c r="R9" s="49">
        <f>R10+R11</f>
        <v>332</v>
      </c>
      <c r="S9" s="50">
        <f>S10+S11</f>
        <v>0</v>
      </c>
      <c r="T9" s="49">
        <f>T10+T11</f>
        <v>0</v>
      </c>
      <c r="U9" s="42">
        <f>T9-S9</f>
        <v>0</v>
      </c>
      <c r="V9" s="106">
        <f>T9/R9</f>
        <v>0</v>
      </c>
      <c r="W9" s="49">
        <f>W10+W11</f>
        <v>1043</v>
      </c>
      <c r="X9" s="50">
        <f>X10+X11</f>
        <v>10.9</v>
      </c>
      <c r="Y9" s="49">
        <f>Y10+Y11</f>
        <v>10.9</v>
      </c>
      <c r="Z9" s="42">
        <f>Y9-X9</f>
        <v>0</v>
      </c>
      <c r="AA9" s="51">
        <f>Y9/W9</f>
        <v>0.010450623202301055</v>
      </c>
      <c r="AB9" s="49">
        <f>AB10+AB11</f>
        <v>3400</v>
      </c>
      <c r="AC9" s="50">
        <f>AC10+AC11</f>
        <v>154.5</v>
      </c>
      <c r="AD9" s="49">
        <f>AD10+AD11</f>
        <v>154.5</v>
      </c>
      <c r="AE9" s="42">
        <f>AD9-AC9</f>
        <v>0</v>
      </c>
      <c r="AF9" s="51">
        <f>AD9/AB9</f>
        <v>0.045441176470588235</v>
      </c>
      <c r="AG9" s="49">
        <f>AG10+AG11</f>
        <v>8569.6</v>
      </c>
      <c r="AH9" s="50">
        <f>AH10+AH11</f>
        <v>91.5</v>
      </c>
      <c r="AI9" s="49">
        <f>AI10+AI11</f>
        <v>91.5</v>
      </c>
      <c r="AJ9" s="138">
        <f>AI9-AH9</f>
        <v>0</v>
      </c>
      <c r="AK9" s="51">
        <f>AI9/AG9</f>
        <v>0.01067727781926811</v>
      </c>
      <c r="AL9" s="49">
        <f>AL10+AL11</f>
        <v>3717</v>
      </c>
      <c r="AM9" s="50">
        <f>AM10+AM11</f>
        <v>101.3</v>
      </c>
      <c r="AN9" s="49">
        <f>AN10+AN11</f>
        <v>101.3</v>
      </c>
      <c r="AO9" s="42">
        <f>AN9-AM9</f>
        <v>0</v>
      </c>
      <c r="AP9" s="106">
        <f>AN9/AL9</f>
        <v>0.027253161151466237</v>
      </c>
      <c r="AQ9" s="49">
        <f>AQ10+AQ11</f>
        <v>2370.5</v>
      </c>
      <c r="AR9" s="50">
        <f>AR10+AR11</f>
        <v>7.1</v>
      </c>
      <c r="AS9" s="49">
        <f>AS10+AS11</f>
        <v>7.1</v>
      </c>
      <c r="AT9" s="42">
        <f>AS9-AR9</f>
        <v>0</v>
      </c>
      <c r="AU9" s="51">
        <f>AS9/AQ9</f>
        <v>0.0029951487028053152</v>
      </c>
      <c r="AV9" s="49">
        <f>AV10+AV11</f>
        <v>1043</v>
      </c>
      <c r="AW9" s="50">
        <f>AW10+AW11</f>
        <v>0</v>
      </c>
      <c r="AX9" s="49">
        <f>AX10+AX11</f>
        <v>0</v>
      </c>
      <c r="AY9" s="42">
        <f>AX9-AW9</f>
        <v>0</v>
      </c>
      <c r="AZ9" s="51">
        <f>AX9/AV9</f>
        <v>0</v>
      </c>
      <c r="BA9" s="54"/>
    </row>
    <row r="10" spans="1:53" s="12" customFormat="1" ht="15" customHeight="1">
      <c r="A10" s="55"/>
      <c r="B10" s="10" t="s">
        <v>28</v>
      </c>
      <c r="C10" s="56">
        <f t="shared" si="2"/>
        <v>5733.8</v>
      </c>
      <c r="D10" s="57">
        <f t="shared" si="0"/>
        <v>1371.3</v>
      </c>
      <c r="E10" s="58">
        <f t="shared" si="3"/>
        <v>1371.3</v>
      </c>
      <c r="F10" s="59">
        <f t="shared" si="4"/>
        <v>0</v>
      </c>
      <c r="G10" s="60">
        <f aca="true" t="shared" si="7" ref="G10:G21">E10/C10</f>
        <v>0.23916076598416405</v>
      </c>
      <c r="H10" s="57">
        <v>5733.8</v>
      </c>
      <c r="I10" s="57">
        <v>1371.3</v>
      </c>
      <c r="J10" s="57">
        <v>1371.3</v>
      </c>
      <c r="K10" s="59">
        <f t="shared" si="5"/>
        <v>0</v>
      </c>
      <c r="L10" s="60">
        <f t="shared" si="1"/>
        <v>0.23916076598416405</v>
      </c>
      <c r="M10" s="61"/>
      <c r="N10" s="62"/>
      <c r="O10" s="61"/>
      <c r="P10" s="59"/>
      <c r="Q10" s="60"/>
      <c r="R10" s="70"/>
      <c r="S10" s="111"/>
      <c r="T10" s="57"/>
      <c r="U10" s="71"/>
      <c r="V10" s="76"/>
      <c r="W10" s="57"/>
      <c r="X10" s="58"/>
      <c r="Y10" s="57"/>
      <c r="Z10" s="59"/>
      <c r="AA10" s="60"/>
      <c r="AB10" s="57"/>
      <c r="AC10" s="58"/>
      <c r="AD10" s="57"/>
      <c r="AE10" s="59"/>
      <c r="AF10" s="60"/>
      <c r="AG10" s="70"/>
      <c r="AH10" s="111"/>
      <c r="AI10" s="57"/>
      <c r="AJ10" s="139"/>
      <c r="AK10" s="76"/>
      <c r="AL10" s="57"/>
      <c r="AM10" s="58"/>
      <c r="AN10" s="57"/>
      <c r="AO10" s="59"/>
      <c r="AP10" s="60"/>
      <c r="AQ10" s="57"/>
      <c r="AR10" s="58"/>
      <c r="AS10" s="57"/>
      <c r="AT10" s="59"/>
      <c r="AU10" s="60"/>
      <c r="AV10" s="57"/>
      <c r="AW10" s="58"/>
      <c r="AX10" s="58"/>
      <c r="AY10" s="59"/>
      <c r="AZ10" s="60"/>
      <c r="BA10" s="65"/>
    </row>
    <row r="11" spans="1:53" s="12" customFormat="1" ht="15" customHeight="1">
      <c r="A11" s="55"/>
      <c r="B11" s="10" t="s">
        <v>31</v>
      </c>
      <c r="C11" s="56">
        <f t="shared" si="2"/>
        <v>47207.5</v>
      </c>
      <c r="D11" s="57">
        <f t="shared" si="0"/>
        <v>867.5</v>
      </c>
      <c r="E11" s="58">
        <f t="shared" si="3"/>
        <v>867.5</v>
      </c>
      <c r="F11" s="59">
        <f t="shared" si="4"/>
        <v>0</v>
      </c>
      <c r="G11" s="60">
        <f t="shared" si="7"/>
        <v>0.018376317322459354</v>
      </c>
      <c r="H11" s="57">
        <v>26732.4</v>
      </c>
      <c r="I11" s="57">
        <v>502.2</v>
      </c>
      <c r="J11" s="57">
        <v>502.2</v>
      </c>
      <c r="K11" s="59">
        <f t="shared" si="5"/>
        <v>0</v>
      </c>
      <c r="L11" s="60">
        <f t="shared" si="1"/>
        <v>0.018786192036629706</v>
      </c>
      <c r="M11" s="61">
        <f>R11+W11+AB11+AG11+AL11+AQ11+AV11</f>
        <v>20475.1</v>
      </c>
      <c r="N11" s="62">
        <f>S11+X11+AC11+AH11+AM11+AR11+AW11</f>
        <v>365.3</v>
      </c>
      <c r="O11" s="61">
        <f>T11+Y11+AD11+AI11+AN11+AS11+AX11</f>
        <v>365.3</v>
      </c>
      <c r="P11" s="59">
        <f>O11-N11</f>
        <v>0</v>
      </c>
      <c r="Q11" s="60">
        <f>O11/M11</f>
        <v>0.017841182704846376</v>
      </c>
      <c r="R11" s="57">
        <v>332</v>
      </c>
      <c r="S11" s="58"/>
      <c r="T11" s="57"/>
      <c r="U11" s="59">
        <f>T11-S11</f>
        <v>0</v>
      </c>
      <c r="V11" s="107">
        <f>T11/R11</f>
        <v>0</v>
      </c>
      <c r="W11" s="57">
        <v>1043</v>
      </c>
      <c r="X11" s="112">
        <v>10.9</v>
      </c>
      <c r="Y11" s="57">
        <v>10.9</v>
      </c>
      <c r="Z11" s="59">
        <f>Y11-X11</f>
        <v>0</v>
      </c>
      <c r="AA11" s="60">
        <f>Y11/W11</f>
        <v>0.010450623202301055</v>
      </c>
      <c r="AB11" s="57">
        <v>3400</v>
      </c>
      <c r="AC11" s="57">
        <v>154.5</v>
      </c>
      <c r="AD11" s="57">
        <v>154.5</v>
      </c>
      <c r="AE11" s="59">
        <f>AD11-AC11</f>
        <v>0</v>
      </c>
      <c r="AF11" s="60">
        <f>AD11/AB11</f>
        <v>0.045441176470588235</v>
      </c>
      <c r="AG11" s="57">
        <v>8569.6</v>
      </c>
      <c r="AH11" s="58">
        <v>91.5</v>
      </c>
      <c r="AI11" s="57">
        <v>91.5</v>
      </c>
      <c r="AJ11" s="140">
        <f>AI11-AH11</f>
        <v>0</v>
      </c>
      <c r="AK11" s="60">
        <f>AI11/AG11</f>
        <v>0.01067727781926811</v>
      </c>
      <c r="AL11" s="57">
        <v>3717</v>
      </c>
      <c r="AM11" s="58">
        <v>101.3</v>
      </c>
      <c r="AN11" s="57">
        <v>101.3</v>
      </c>
      <c r="AO11" s="59">
        <f>AN11-AM11</f>
        <v>0</v>
      </c>
      <c r="AP11" s="107">
        <f>AN11/AL11</f>
        <v>0.027253161151466237</v>
      </c>
      <c r="AQ11" s="57">
        <v>2370.5</v>
      </c>
      <c r="AR11" s="58">
        <v>7.1</v>
      </c>
      <c r="AS11" s="57">
        <v>7.1</v>
      </c>
      <c r="AT11" s="59">
        <f>AS11-AR11</f>
        <v>0</v>
      </c>
      <c r="AU11" s="60">
        <f>AS11/AQ11</f>
        <v>0.0029951487028053152</v>
      </c>
      <c r="AV11" s="57">
        <v>1043</v>
      </c>
      <c r="AW11" s="58"/>
      <c r="AX11" s="58"/>
      <c r="AY11" s="59">
        <f>AX11-AW11</f>
        <v>0</v>
      </c>
      <c r="AZ11" s="60">
        <f>AX11/AV11</f>
        <v>0</v>
      </c>
      <c r="BA11" s="65"/>
    </row>
    <row r="12" spans="1:53" s="12" customFormat="1" ht="29.25" customHeight="1">
      <c r="A12" s="64"/>
      <c r="B12" s="113" t="s">
        <v>24</v>
      </c>
      <c r="C12" s="56">
        <f t="shared" si="2"/>
        <v>623.3</v>
      </c>
      <c r="D12" s="57">
        <f t="shared" si="0"/>
        <v>23.3</v>
      </c>
      <c r="E12" s="58">
        <f t="shared" si="3"/>
        <v>23.3</v>
      </c>
      <c r="F12" s="59">
        <f t="shared" si="4"/>
        <v>0</v>
      </c>
      <c r="G12" s="60">
        <f t="shared" si="7"/>
        <v>0.03738167816460774</v>
      </c>
      <c r="H12" s="57">
        <v>623.3</v>
      </c>
      <c r="I12" s="57">
        <v>23.3</v>
      </c>
      <c r="J12" s="57">
        <v>23.3</v>
      </c>
      <c r="K12" s="59">
        <f t="shared" si="5"/>
        <v>0</v>
      </c>
      <c r="L12" s="60">
        <f t="shared" si="1"/>
        <v>0.03738167816460774</v>
      </c>
      <c r="M12" s="61"/>
      <c r="N12" s="62"/>
      <c r="O12" s="61"/>
      <c r="P12" s="59"/>
      <c r="Q12" s="60"/>
      <c r="R12" s="70"/>
      <c r="S12" s="111"/>
      <c r="T12" s="57"/>
      <c r="U12" s="71"/>
      <c r="V12" s="76"/>
      <c r="W12" s="57"/>
      <c r="X12" s="58"/>
      <c r="Y12" s="57"/>
      <c r="Z12" s="59"/>
      <c r="AA12" s="60"/>
      <c r="AB12" s="57"/>
      <c r="AC12" s="58"/>
      <c r="AD12" s="57"/>
      <c r="AE12" s="59"/>
      <c r="AF12" s="60"/>
      <c r="AG12" s="70"/>
      <c r="AH12" s="111"/>
      <c r="AI12" s="57"/>
      <c r="AJ12" s="139"/>
      <c r="AK12" s="76"/>
      <c r="AL12" s="57"/>
      <c r="AM12" s="58"/>
      <c r="AN12" s="57"/>
      <c r="AO12" s="59"/>
      <c r="AP12" s="60"/>
      <c r="AQ12" s="57"/>
      <c r="AR12" s="58"/>
      <c r="AS12" s="57"/>
      <c r="AT12" s="59"/>
      <c r="AU12" s="60"/>
      <c r="AV12" s="57"/>
      <c r="AW12" s="58"/>
      <c r="AX12" s="58"/>
      <c r="AY12" s="59"/>
      <c r="AZ12" s="60"/>
      <c r="BA12" s="65"/>
    </row>
    <row r="13" spans="1:53" s="11" customFormat="1" ht="15" customHeight="1">
      <c r="A13" s="46">
        <v>4</v>
      </c>
      <c r="B13" s="63" t="s">
        <v>19</v>
      </c>
      <c r="C13" s="48">
        <f>H13+M13+C18</f>
        <v>82552.1</v>
      </c>
      <c r="D13" s="53">
        <f>D14+D15+D18</f>
        <v>4356.599999999999</v>
      </c>
      <c r="E13" s="52">
        <f>E14+E15+E18</f>
        <v>4354.129999999999</v>
      </c>
      <c r="F13" s="42">
        <f t="shared" si="4"/>
        <v>-2.4700000000002547</v>
      </c>
      <c r="G13" s="51">
        <f t="shared" si="7"/>
        <v>0.05274402468259437</v>
      </c>
      <c r="H13" s="49">
        <f>H18</f>
        <v>8189.5</v>
      </c>
      <c r="I13" s="49">
        <f>I18</f>
        <v>507.20000000000005</v>
      </c>
      <c r="J13" s="49">
        <f>J18</f>
        <v>507.20000000000005</v>
      </c>
      <c r="K13" s="59">
        <f t="shared" si="5"/>
        <v>0</v>
      </c>
      <c r="L13" s="60">
        <f t="shared" si="1"/>
        <v>0.06193296294035045</v>
      </c>
      <c r="M13" s="52">
        <f>M14+M15+M18</f>
        <v>53864.3</v>
      </c>
      <c r="N13" s="53">
        <f>N14+N15+N18</f>
        <v>3849.3999999999996</v>
      </c>
      <c r="O13" s="52">
        <f>O14+O15+O18</f>
        <v>3846.9299999999994</v>
      </c>
      <c r="P13" s="42">
        <f aca="true" t="shared" si="8" ref="P13:P29">O13-N13</f>
        <v>-2.4700000000002547</v>
      </c>
      <c r="Q13" s="51">
        <f aca="true" t="shared" si="9" ref="Q13:Q23">O13/M13</f>
        <v>0.07141891753907503</v>
      </c>
      <c r="R13" s="49">
        <f>R14+R15</f>
        <v>1316.7</v>
      </c>
      <c r="S13" s="49">
        <f>S14+S15</f>
        <v>0.2</v>
      </c>
      <c r="T13" s="49">
        <f>T14+T15</f>
        <v>-2.37</v>
      </c>
      <c r="U13" s="42">
        <f aca="true" t="shared" si="10" ref="U13:U22">T13-S13</f>
        <v>-2.5700000000000003</v>
      </c>
      <c r="V13" s="51">
        <f aca="true" t="shared" si="11" ref="V13:V22">T13/R13</f>
        <v>-0.001799954431533379</v>
      </c>
      <c r="W13" s="49">
        <f>W14+W15</f>
        <v>2955.4</v>
      </c>
      <c r="X13" s="49">
        <f>X14+X15</f>
        <v>82</v>
      </c>
      <c r="Y13" s="49">
        <f>Y14+Y15</f>
        <v>82</v>
      </c>
      <c r="Z13" s="42">
        <f aca="true" t="shared" si="12" ref="Z13:Z23">Y13-X13</f>
        <v>0</v>
      </c>
      <c r="AA13" s="51">
        <f aca="true" t="shared" si="13" ref="AA13:AA22">Y13/W13</f>
        <v>0.02774582120863504</v>
      </c>
      <c r="AB13" s="49">
        <f>AB14+AB15</f>
        <v>2591.4</v>
      </c>
      <c r="AC13" s="49">
        <f>AC14+AC15</f>
        <v>27.799999999999997</v>
      </c>
      <c r="AD13" s="49">
        <f>AD14+AD15</f>
        <v>27.799999999999997</v>
      </c>
      <c r="AE13" s="42">
        <f aca="true" t="shared" si="14" ref="AE13:AE22">AD13-AC13</f>
        <v>0</v>
      </c>
      <c r="AF13" s="51">
        <f>AD13/AB13</f>
        <v>0.010727791927143628</v>
      </c>
      <c r="AG13" s="49">
        <f>AG14+AG15+AG18</f>
        <v>33705.8</v>
      </c>
      <c r="AH13" s="49">
        <f>AH14+AH15+AH18</f>
        <v>2538.6</v>
      </c>
      <c r="AI13" s="49">
        <f>AI14+AI15+AI18</f>
        <v>2538.6</v>
      </c>
      <c r="AJ13" s="138">
        <f>AI13-AH13</f>
        <v>0</v>
      </c>
      <c r="AK13" s="51">
        <f>AI13/AG13</f>
        <v>0.07531641438565469</v>
      </c>
      <c r="AL13" s="49">
        <f>AL14+AL15</f>
        <v>7112.400000000001</v>
      </c>
      <c r="AM13" s="49">
        <f>AM14+AM15</f>
        <v>864.8000000000001</v>
      </c>
      <c r="AN13" s="49">
        <f>AN14+AN15</f>
        <v>864.8000000000001</v>
      </c>
      <c r="AO13" s="42">
        <f aca="true" t="shared" si="15" ref="AO13:AO23">AN13-AM13</f>
        <v>0</v>
      </c>
      <c r="AP13" s="51">
        <f aca="true" t="shared" si="16" ref="AP13:AP23">AN13/AL13</f>
        <v>0.12159046172881165</v>
      </c>
      <c r="AQ13" s="49">
        <f>AQ14+AQ15</f>
        <v>3335</v>
      </c>
      <c r="AR13" s="49">
        <f>AR14+AR15</f>
        <v>44.599999999999994</v>
      </c>
      <c r="AS13" s="49">
        <f>AS14+AS15</f>
        <v>44.699999999999996</v>
      </c>
      <c r="AT13" s="42">
        <f aca="true" t="shared" si="17" ref="AT13:AT23">AS13-AR13</f>
        <v>0.10000000000000142</v>
      </c>
      <c r="AU13" s="51">
        <f aca="true" t="shared" si="18" ref="AU13:AU23">AS13/AQ13</f>
        <v>0.013403298350824586</v>
      </c>
      <c r="AV13" s="49">
        <f>AV14+AV15</f>
        <v>2847.6</v>
      </c>
      <c r="AW13" s="49">
        <f>AW14+AW15</f>
        <v>291.4</v>
      </c>
      <c r="AX13" s="49">
        <f>AX14+AX15</f>
        <v>291.4</v>
      </c>
      <c r="AY13" s="42">
        <f aca="true" t="shared" si="19" ref="AY13:AY22">AX13-AW13</f>
        <v>0</v>
      </c>
      <c r="AZ13" s="51">
        <f aca="true" t="shared" si="20" ref="AZ13:AZ22">AX13/AV13</f>
        <v>0.10233178817249614</v>
      </c>
      <c r="BA13" s="54"/>
    </row>
    <row r="14" spans="1:53" s="12" customFormat="1" ht="15" customHeight="1">
      <c r="A14" s="64"/>
      <c r="B14" s="10" t="s">
        <v>46</v>
      </c>
      <c r="C14" s="56">
        <f t="shared" si="2"/>
        <v>3666.2</v>
      </c>
      <c r="D14" s="57">
        <f t="shared" si="0"/>
        <v>43.00000000000001</v>
      </c>
      <c r="E14" s="58">
        <f aca="true" t="shared" si="21" ref="E14:E40">J14+O14</f>
        <v>43.10000000000001</v>
      </c>
      <c r="F14" s="59">
        <f t="shared" si="4"/>
        <v>0.10000000000000142</v>
      </c>
      <c r="G14" s="60">
        <f t="shared" si="7"/>
        <v>0.011756041678031752</v>
      </c>
      <c r="H14" s="57"/>
      <c r="I14" s="57"/>
      <c r="J14" s="57"/>
      <c r="K14" s="59"/>
      <c r="L14" s="60"/>
      <c r="M14" s="61">
        <f aca="true" t="shared" si="22" ref="M14:O17">R14+W14+AB14+AG14+AL14+AQ14+AV14</f>
        <v>3666.2</v>
      </c>
      <c r="N14" s="62">
        <f t="shared" si="22"/>
        <v>43.00000000000001</v>
      </c>
      <c r="O14" s="61">
        <f t="shared" si="22"/>
        <v>43.10000000000001</v>
      </c>
      <c r="P14" s="59">
        <f t="shared" si="8"/>
        <v>0.10000000000000142</v>
      </c>
      <c r="Q14" s="60">
        <f t="shared" si="9"/>
        <v>0.011756041678031752</v>
      </c>
      <c r="R14" s="57">
        <v>37.2</v>
      </c>
      <c r="S14" s="58">
        <v>0.2</v>
      </c>
      <c r="T14" s="57">
        <v>0.2</v>
      </c>
      <c r="U14" s="59">
        <f t="shared" si="10"/>
        <v>0</v>
      </c>
      <c r="V14" s="60">
        <f t="shared" si="11"/>
        <v>0.005376344086021505</v>
      </c>
      <c r="W14" s="57">
        <v>185.4</v>
      </c>
      <c r="X14" s="58">
        <v>0.4</v>
      </c>
      <c r="Y14" s="57">
        <v>0.4</v>
      </c>
      <c r="Z14" s="59">
        <f t="shared" si="12"/>
        <v>0</v>
      </c>
      <c r="AA14" s="60">
        <f t="shared" si="13"/>
        <v>0.0021574973031283713</v>
      </c>
      <c r="AB14" s="57">
        <v>140.5</v>
      </c>
      <c r="AC14" s="58">
        <v>2.4</v>
      </c>
      <c r="AD14" s="57">
        <v>2.4</v>
      </c>
      <c r="AE14" s="59">
        <f t="shared" si="14"/>
        <v>0</v>
      </c>
      <c r="AF14" s="60">
        <f>AD14/AB14</f>
        <v>0.017081850533807827</v>
      </c>
      <c r="AG14" s="57">
        <v>2847.9</v>
      </c>
      <c r="AH14" s="58">
        <v>37.1</v>
      </c>
      <c r="AI14" s="57">
        <v>37.1</v>
      </c>
      <c r="AJ14" s="140">
        <f>AI14-AH14</f>
        <v>0</v>
      </c>
      <c r="AK14" s="60">
        <f>AI14/AG14</f>
        <v>0.013027142806980582</v>
      </c>
      <c r="AL14" s="57">
        <v>250.6</v>
      </c>
      <c r="AM14" s="58">
        <v>1.7</v>
      </c>
      <c r="AN14" s="57">
        <v>1.7</v>
      </c>
      <c r="AO14" s="59">
        <f t="shared" si="15"/>
        <v>0</v>
      </c>
      <c r="AP14" s="60">
        <f t="shared" si="16"/>
        <v>0.006783719074221868</v>
      </c>
      <c r="AQ14" s="57">
        <v>140</v>
      </c>
      <c r="AR14" s="58">
        <v>1</v>
      </c>
      <c r="AS14" s="57">
        <v>1.1</v>
      </c>
      <c r="AT14" s="59">
        <f t="shared" si="17"/>
        <v>0.10000000000000009</v>
      </c>
      <c r="AU14" s="60">
        <f t="shared" si="18"/>
        <v>0.007857142857142858</v>
      </c>
      <c r="AV14" s="57">
        <v>64.6</v>
      </c>
      <c r="AW14" s="58">
        <v>0.2</v>
      </c>
      <c r="AX14" s="58">
        <v>0.2</v>
      </c>
      <c r="AY14" s="59">
        <f t="shared" si="19"/>
        <v>0</v>
      </c>
      <c r="AZ14" s="60">
        <f t="shared" si="20"/>
        <v>0.003095975232198143</v>
      </c>
      <c r="BA14" s="65"/>
    </row>
    <row r="15" spans="1:53" s="178" customFormat="1" ht="15" customHeight="1">
      <c r="A15" s="167"/>
      <c r="B15" s="168" t="s">
        <v>43</v>
      </c>
      <c r="C15" s="169">
        <f t="shared" si="2"/>
        <v>37889.3</v>
      </c>
      <c r="D15" s="170">
        <f t="shared" si="0"/>
        <v>3404.7999999999997</v>
      </c>
      <c r="E15" s="171">
        <f t="shared" si="21"/>
        <v>3402.2299999999996</v>
      </c>
      <c r="F15" s="172">
        <f t="shared" si="4"/>
        <v>-2.5700000000001637</v>
      </c>
      <c r="G15" s="173">
        <f t="shared" si="7"/>
        <v>0.08979395238233484</v>
      </c>
      <c r="H15" s="170"/>
      <c r="I15" s="170"/>
      <c r="J15" s="170"/>
      <c r="K15" s="172"/>
      <c r="L15" s="173"/>
      <c r="M15" s="174">
        <f t="shared" si="22"/>
        <v>37889.3</v>
      </c>
      <c r="N15" s="175">
        <f t="shared" si="22"/>
        <v>3404.7999999999997</v>
      </c>
      <c r="O15" s="174">
        <f t="shared" si="22"/>
        <v>3402.2299999999996</v>
      </c>
      <c r="P15" s="172">
        <f t="shared" si="8"/>
        <v>-2.5700000000001637</v>
      </c>
      <c r="Q15" s="173">
        <f t="shared" si="9"/>
        <v>0.08979395238233484</v>
      </c>
      <c r="R15" s="170">
        <f>SUM(R16+R17)</f>
        <v>1279.5</v>
      </c>
      <c r="S15" s="170">
        <f>SUM(S16+S17)</f>
        <v>0</v>
      </c>
      <c r="T15" s="170">
        <f>SUM(T16+T17)</f>
        <v>-2.5700000000000003</v>
      </c>
      <c r="U15" s="172">
        <f t="shared" si="10"/>
        <v>-2.5700000000000003</v>
      </c>
      <c r="V15" s="173">
        <f t="shared" si="11"/>
        <v>-0.0020085971082454087</v>
      </c>
      <c r="W15" s="170">
        <f>SUM(W16+W17)</f>
        <v>2770</v>
      </c>
      <c r="X15" s="170">
        <f>SUM(X16+X17)</f>
        <v>81.6</v>
      </c>
      <c r="Y15" s="170">
        <f>SUM(Y16+Y17)</f>
        <v>81.6</v>
      </c>
      <c r="Z15" s="172">
        <f t="shared" si="12"/>
        <v>0</v>
      </c>
      <c r="AA15" s="173">
        <f t="shared" si="13"/>
        <v>0.029458483754512634</v>
      </c>
      <c r="AB15" s="170">
        <f>SUM(AB16+AB17)</f>
        <v>2450.9</v>
      </c>
      <c r="AC15" s="170">
        <f>SUM(AC16+AC17)</f>
        <v>25.4</v>
      </c>
      <c r="AD15" s="170">
        <f>SUM(AD16+AD17)</f>
        <v>25.4</v>
      </c>
      <c r="AE15" s="172">
        <f t="shared" si="14"/>
        <v>0</v>
      </c>
      <c r="AF15" s="173">
        <f>AD15/AB15</f>
        <v>0.01036353992410951</v>
      </c>
      <c r="AG15" s="170">
        <f>SUM(AG16+AG17)</f>
        <v>18549.1</v>
      </c>
      <c r="AH15" s="170">
        <f>SUM(AH16+AH17)</f>
        <v>2099.9</v>
      </c>
      <c r="AI15" s="170">
        <f>SUM(AI16+AI17)</f>
        <v>2099.9</v>
      </c>
      <c r="AJ15" s="176">
        <f>AI15-AH15</f>
        <v>0</v>
      </c>
      <c r="AK15" s="173">
        <f>AI15/AG15</f>
        <v>0.11320764888862533</v>
      </c>
      <c r="AL15" s="170">
        <f>SUM(AL16+AL17)</f>
        <v>6861.8</v>
      </c>
      <c r="AM15" s="170">
        <v>863.1</v>
      </c>
      <c r="AN15" s="170">
        <f>SUM(AN16+AN17)</f>
        <v>863.1</v>
      </c>
      <c r="AO15" s="172">
        <f t="shared" si="15"/>
        <v>0</v>
      </c>
      <c r="AP15" s="173">
        <f>AN15/AL15</f>
        <v>0.12578332216036608</v>
      </c>
      <c r="AQ15" s="170">
        <f>SUM(AQ16+AQ17)</f>
        <v>3195</v>
      </c>
      <c r="AR15" s="170">
        <f>SUM(AR16+AR17)</f>
        <v>43.599999999999994</v>
      </c>
      <c r="AS15" s="170">
        <f>SUM(AS16+AS17)</f>
        <v>43.599999999999994</v>
      </c>
      <c r="AT15" s="172">
        <f t="shared" si="17"/>
        <v>0</v>
      </c>
      <c r="AU15" s="173">
        <f>AS15/AQ15</f>
        <v>0.013646322378716743</v>
      </c>
      <c r="AV15" s="170">
        <f>SUM(AV16+AV17)</f>
        <v>2783</v>
      </c>
      <c r="AW15" s="170">
        <f>SUM(AW16+AW17)</f>
        <v>291.2</v>
      </c>
      <c r="AX15" s="170">
        <f>SUM(AX16+AX17)</f>
        <v>291.2</v>
      </c>
      <c r="AY15" s="172">
        <f t="shared" si="19"/>
        <v>0</v>
      </c>
      <c r="AZ15" s="173">
        <f t="shared" si="20"/>
        <v>0.10463528566295364</v>
      </c>
      <c r="BA15" s="177"/>
    </row>
    <row r="16" spans="1:53" s="12" customFormat="1" ht="15" customHeight="1">
      <c r="A16" s="64"/>
      <c r="B16" s="10" t="s">
        <v>44</v>
      </c>
      <c r="C16" s="56">
        <f t="shared" si="2"/>
        <v>13362.900000000001</v>
      </c>
      <c r="D16" s="57">
        <f t="shared" si="0"/>
        <v>3244.0000000000005</v>
      </c>
      <c r="E16" s="58">
        <f t="shared" si="21"/>
        <v>3214.03</v>
      </c>
      <c r="F16" s="59">
        <f t="shared" si="4"/>
        <v>-29.970000000000255</v>
      </c>
      <c r="G16" s="60">
        <f t="shared" si="7"/>
        <v>0.24051889934071197</v>
      </c>
      <c r="H16" s="57"/>
      <c r="I16" s="57"/>
      <c r="J16" s="57"/>
      <c r="K16" s="59"/>
      <c r="L16" s="60"/>
      <c r="M16" s="61">
        <f t="shared" si="22"/>
        <v>13362.900000000001</v>
      </c>
      <c r="N16" s="62">
        <f t="shared" si="22"/>
        <v>3244.0000000000005</v>
      </c>
      <c r="O16" s="61">
        <f t="shared" si="22"/>
        <v>3214.03</v>
      </c>
      <c r="P16" s="59">
        <f>O16-N16</f>
        <v>-29.970000000000255</v>
      </c>
      <c r="Q16" s="60">
        <f>O16/M16</f>
        <v>0.24051889934071197</v>
      </c>
      <c r="R16" s="57">
        <v>20.6</v>
      </c>
      <c r="S16" s="58"/>
      <c r="T16" s="57">
        <v>0.03</v>
      </c>
      <c r="U16" s="59">
        <f t="shared" si="10"/>
        <v>0.03</v>
      </c>
      <c r="V16" s="60">
        <f t="shared" si="11"/>
        <v>0.0014563106796116503</v>
      </c>
      <c r="W16" s="57">
        <v>208</v>
      </c>
      <c r="X16" s="58">
        <v>38.8</v>
      </c>
      <c r="Y16" s="57">
        <v>38.8</v>
      </c>
      <c r="Z16" s="59">
        <f t="shared" si="12"/>
        <v>0</v>
      </c>
      <c r="AA16" s="60">
        <f t="shared" si="13"/>
        <v>0.18653846153846151</v>
      </c>
      <c r="AB16" s="57">
        <v>47.1</v>
      </c>
      <c r="AC16" s="58">
        <v>14.1</v>
      </c>
      <c r="AD16" s="57">
        <v>14.1</v>
      </c>
      <c r="AE16" s="59">
        <f>AD16-AC16</f>
        <v>0</v>
      </c>
      <c r="AF16" s="60">
        <f>AD16/AB16</f>
        <v>0.29936305732484075</v>
      </c>
      <c r="AG16" s="57">
        <v>9456.5</v>
      </c>
      <c r="AH16" s="58">
        <v>2033.4</v>
      </c>
      <c r="AI16" s="57">
        <v>2033.4</v>
      </c>
      <c r="AJ16" s="140">
        <f>AI16-AH16</f>
        <v>0</v>
      </c>
      <c r="AK16" s="60">
        <f>AI16/AG16</f>
        <v>0.21502670121080739</v>
      </c>
      <c r="AL16" s="57">
        <v>2529.7</v>
      </c>
      <c r="AM16" s="58">
        <v>836.1</v>
      </c>
      <c r="AN16" s="57">
        <v>806.1</v>
      </c>
      <c r="AO16" s="59">
        <f>AN16-AM16</f>
        <v>-30</v>
      </c>
      <c r="AP16" s="60">
        <f>AN16/AL16</f>
        <v>0.3186543858955608</v>
      </c>
      <c r="AQ16" s="57">
        <v>265.7</v>
      </c>
      <c r="AR16" s="58">
        <v>41.8</v>
      </c>
      <c r="AS16" s="57">
        <v>41.8</v>
      </c>
      <c r="AT16" s="59">
        <f t="shared" si="17"/>
        <v>0</v>
      </c>
      <c r="AU16" s="60">
        <f>AS16/AQ16</f>
        <v>0.1573202860368837</v>
      </c>
      <c r="AV16" s="57">
        <v>835.3</v>
      </c>
      <c r="AW16" s="58">
        <v>279.8</v>
      </c>
      <c r="AX16" s="57">
        <v>279.8</v>
      </c>
      <c r="AY16" s="59">
        <f t="shared" si="19"/>
        <v>0</v>
      </c>
      <c r="AZ16" s="60">
        <f t="shared" si="20"/>
        <v>0.33496947204597155</v>
      </c>
      <c r="BA16" s="65"/>
    </row>
    <row r="17" spans="1:53" s="12" customFormat="1" ht="15" customHeight="1">
      <c r="A17" s="64"/>
      <c r="B17" s="10" t="s">
        <v>45</v>
      </c>
      <c r="C17" s="56">
        <f t="shared" si="2"/>
        <v>24526.4</v>
      </c>
      <c r="D17" s="57">
        <f t="shared" si="0"/>
        <v>190.8</v>
      </c>
      <c r="E17" s="58">
        <f t="shared" si="21"/>
        <v>188.20000000000002</v>
      </c>
      <c r="F17" s="59">
        <f t="shared" si="4"/>
        <v>-2.5999999999999943</v>
      </c>
      <c r="G17" s="60">
        <f t="shared" si="7"/>
        <v>0.007673364211625025</v>
      </c>
      <c r="H17" s="57"/>
      <c r="I17" s="57"/>
      <c r="J17" s="57"/>
      <c r="K17" s="59"/>
      <c r="L17" s="60"/>
      <c r="M17" s="61">
        <f t="shared" si="22"/>
        <v>24526.4</v>
      </c>
      <c r="N17" s="62">
        <f t="shared" si="22"/>
        <v>190.8</v>
      </c>
      <c r="O17" s="61">
        <f t="shared" si="22"/>
        <v>188.20000000000002</v>
      </c>
      <c r="P17" s="59">
        <f>O17-N17</f>
        <v>-2.5999999999999943</v>
      </c>
      <c r="Q17" s="60">
        <f>O17/M17</f>
        <v>0.007673364211625025</v>
      </c>
      <c r="R17" s="57">
        <v>1258.9</v>
      </c>
      <c r="S17" s="58"/>
      <c r="T17" s="57">
        <v>-2.6</v>
      </c>
      <c r="U17" s="59">
        <f t="shared" si="10"/>
        <v>-2.6</v>
      </c>
      <c r="V17" s="60">
        <f t="shared" si="11"/>
        <v>-0.0020652950988958615</v>
      </c>
      <c r="W17" s="57">
        <v>2562</v>
      </c>
      <c r="X17" s="58">
        <v>42.8</v>
      </c>
      <c r="Y17" s="141">
        <v>42.8</v>
      </c>
      <c r="Z17" s="59">
        <f t="shared" si="12"/>
        <v>0</v>
      </c>
      <c r="AA17" s="60">
        <f t="shared" si="13"/>
        <v>0.016705698672911787</v>
      </c>
      <c r="AB17" s="57">
        <v>2403.8</v>
      </c>
      <c r="AC17" s="58">
        <v>11.3</v>
      </c>
      <c r="AD17" s="57">
        <v>11.3</v>
      </c>
      <c r="AE17" s="59">
        <f>AD17-AC17</f>
        <v>0</v>
      </c>
      <c r="AF17" s="60">
        <f>AD17/AB17</f>
        <v>0.0047008902570929365</v>
      </c>
      <c r="AG17" s="57">
        <v>9092.6</v>
      </c>
      <c r="AH17" s="58">
        <v>66.5</v>
      </c>
      <c r="AI17" s="57">
        <v>66.5</v>
      </c>
      <c r="AJ17" s="140">
        <f>AI17-AH17</f>
        <v>0</v>
      </c>
      <c r="AK17" s="60">
        <f>AI17/AG17</f>
        <v>0.007313639663022678</v>
      </c>
      <c r="AL17" s="57">
        <v>4332.1</v>
      </c>
      <c r="AM17" s="58">
        <v>57</v>
      </c>
      <c r="AN17" s="57">
        <v>57</v>
      </c>
      <c r="AO17" s="59">
        <f>AN17-AM17</f>
        <v>0</v>
      </c>
      <c r="AP17" s="60">
        <f>AN17/AL17</f>
        <v>0.013157591006671129</v>
      </c>
      <c r="AQ17" s="57">
        <v>2929.3</v>
      </c>
      <c r="AR17" s="58">
        <v>1.8</v>
      </c>
      <c r="AS17" s="57">
        <v>1.8</v>
      </c>
      <c r="AT17" s="59">
        <f t="shared" si="17"/>
        <v>0</v>
      </c>
      <c r="AU17" s="60">
        <f>AS17/AQ17</f>
        <v>0.0006144812753900249</v>
      </c>
      <c r="AV17" s="57">
        <v>1947.7</v>
      </c>
      <c r="AW17" s="58">
        <v>11.4</v>
      </c>
      <c r="AX17" s="57">
        <v>11.4</v>
      </c>
      <c r="AY17" s="59">
        <f t="shared" si="19"/>
        <v>0</v>
      </c>
      <c r="AZ17" s="60">
        <f t="shared" si="20"/>
        <v>0.00585305745237973</v>
      </c>
      <c r="BA17" s="65"/>
    </row>
    <row r="18" spans="1:53" s="178" customFormat="1" ht="15" customHeight="1">
      <c r="A18" s="167"/>
      <c r="B18" s="168" t="s">
        <v>50</v>
      </c>
      <c r="C18" s="169">
        <f>C19+C20</f>
        <v>20498.300000000003</v>
      </c>
      <c r="D18" s="170">
        <f>D19+D20</f>
        <v>908.8</v>
      </c>
      <c r="E18" s="171">
        <f>E19+E20</f>
        <v>908.8</v>
      </c>
      <c r="F18" s="172">
        <f t="shared" si="4"/>
        <v>0</v>
      </c>
      <c r="G18" s="173">
        <f t="shared" si="7"/>
        <v>0.0443353839098852</v>
      </c>
      <c r="H18" s="170">
        <f>H19+H20</f>
        <v>8189.5</v>
      </c>
      <c r="I18" s="170">
        <f>I19+I20</f>
        <v>507.20000000000005</v>
      </c>
      <c r="J18" s="170">
        <f>J19+J20</f>
        <v>507.20000000000005</v>
      </c>
      <c r="K18" s="172">
        <f>J18-I18</f>
        <v>0</v>
      </c>
      <c r="L18" s="173">
        <f>J18/H18</f>
        <v>0.06193296294035045</v>
      </c>
      <c r="M18" s="174">
        <f>M19+M20</f>
        <v>12308.8</v>
      </c>
      <c r="N18" s="175">
        <f>N19+N20</f>
        <v>401.6</v>
      </c>
      <c r="O18" s="174">
        <f>O19+O20</f>
        <v>401.6</v>
      </c>
      <c r="P18" s="172">
        <f>O18-N18</f>
        <v>0</v>
      </c>
      <c r="Q18" s="173">
        <f>O18/M18</f>
        <v>0.03262706356427922</v>
      </c>
      <c r="R18" s="170"/>
      <c r="S18" s="171"/>
      <c r="T18" s="170"/>
      <c r="U18" s="172"/>
      <c r="V18" s="173"/>
      <c r="W18" s="170"/>
      <c r="X18" s="171"/>
      <c r="Y18" s="179"/>
      <c r="Z18" s="172"/>
      <c r="AA18" s="173"/>
      <c r="AB18" s="170"/>
      <c r="AC18" s="171"/>
      <c r="AD18" s="170"/>
      <c r="AE18" s="172"/>
      <c r="AF18" s="173"/>
      <c r="AG18" s="170">
        <f>AG19+AG20</f>
        <v>12308.8</v>
      </c>
      <c r="AH18" s="171">
        <f>AH19+AH20</f>
        <v>401.6</v>
      </c>
      <c r="AI18" s="170">
        <f>AI19+AI20</f>
        <v>401.6</v>
      </c>
      <c r="AJ18" s="176">
        <f>AI18-AH18</f>
        <v>0</v>
      </c>
      <c r="AK18" s="173">
        <f>AI18/AG18</f>
        <v>0.03262706356427922</v>
      </c>
      <c r="AL18" s="170"/>
      <c r="AM18" s="171"/>
      <c r="AN18" s="170"/>
      <c r="AO18" s="172"/>
      <c r="AP18" s="173"/>
      <c r="AQ18" s="170"/>
      <c r="AR18" s="171"/>
      <c r="AS18" s="170"/>
      <c r="AT18" s="172"/>
      <c r="AU18" s="173"/>
      <c r="AV18" s="170"/>
      <c r="AW18" s="171"/>
      <c r="AX18" s="170"/>
      <c r="AY18" s="172"/>
      <c r="AZ18" s="173"/>
      <c r="BA18" s="177"/>
    </row>
    <row r="19" spans="1:53" s="12" customFormat="1" ht="15" customHeight="1">
      <c r="A19" s="64"/>
      <c r="B19" s="10" t="s">
        <v>44</v>
      </c>
      <c r="C19" s="56">
        <f aca="true" t="shared" si="23" ref="C19:E20">H19+AG19</f>
        <v>2092.9</v>
      </c>
      <c r="D19" s="57">
        <f t="shared" si="23"/>
        <v>511.3</v>
      </c>
      <c r="E19" s="58">
        <f t="shared" si="23"/>
        <v>511.3</v>
      </c>
      <c r="F19" s="59">
        <f>E19-D19</f>
        <v>0</v>
      </c>
      <c r="G19" s="60">
        <f>E19/C19</f>
        <v>0.24430216446079603</v>
      </c>
      <c r="H19" s="57">
        <v>1115.5</v>
      </c>
      <c r="I19" s="57">
        <v>396.3</v>
      </c>
      <c r="J19" s="57">
        <v>396.3</v>
      </c>
      <c r="K19" s="59">
        <f>J19-I19</f>
        <v>0</v>
      </c>
      <c r="L19" s="60">
        <f>J19/H19</f>
        <v>0.3552666965486329</v>
      </c>
      <c r="M19" s="61">
        <f aca="true" t="shared" si="24" ref="M19:O20">AG19</f>
        <v>977.4</v>
      </c>
      <c r="N19" s="62">
        <f t="shared" si="24"/>
        <v>115</v>
      </c>
      <c r="O19" s="61">
        <f t="shared" si="24"/>
        <v>115</v>
      </c>
      <c r="P19" s="59">
        <f>O19-N19</f>
        <v>0</v>
      </c>
      <c r="Q19" s="60">
        <f>O19/M19</f>
        <v>0.11765909555964806</v>
      </c>
      <c r="R19" s="57"/>
      <c r="S19" s="58"/>
      <c r="T19" s="57"/>
      <c r="U19" s="59"/>
      <c r="V19" s="60"/>
      <c r="W19" s="57"/>
      <c r="X19" s="58"/>
      <c r="Y19" s="141"/>
      <c r="Z19" s="59"/>
      <c r="AA19" s="60"/>
      <c r="AB19" s="57"/>
      <c r="AC19" s="58"/>
      <c r="AD19" s="57"/>
      <c r="AE19" s="59"/>
      <c r="AF19" s="60"/>
      <c r="AG19" s="57">
        <v>977.4</v>
      </c>
      <c r="AH19" s="58">
        <v>115</v>
      </c>
      <c r="AI19" s="57">
        <v>115</v>
      </c>
      <c r="AJ19" s="140">
        <f>AI19-AH19</f>
        <v>0</v>
      </c>
      <c r="AK19" s="60">
        <f>AI19/AG19</f>
        <v>0.11765909555964806</v>
      </c>
      <c r="AL19" s="57"/>
      <c r="AM19" s="58"/>
      <c r="AN19" s="57"/>
      <c r="AO19" s="59"/>
      <c r="AP19" s="60"/>
      <c r="AQ19" s="57"/>
      <c r="AR19" s="58"/>
      <c r="AS19" s="57"/>
      <c r="AT19" s="59"/>
      <c r="AU19" s="60"/>
      <c r="AV19" s="57"/>
      <c r="AW19" s="58"/>
      <c r="AX19" s="57"/>
      <c r="AY19" s="59"/>
      <c r="AZ19" s="60"/>
      <c r="BA19" s="65"/>
    </row>
    <row r="20" spans="1:53" s="12" customFormat="1" ht="15" customHeight="1">
      <c r="A20" s="64"/>
      <c r="B20" s="10" t="s">
        <v>45</v>
      </c>
      <c r="C20" s="56">
        <f t="shared" si="23"/>
        <v>18405.4</v>
      </c>
      <c r="D20" s="57">
        <f t="shared" si="23"/>
        <v>397.5</v>
      </c>
      <c r="E20" s="58">
        <f t="shared" si="23"/>
        <v>397.5</v>
      </c>
      <c r="F20" s="59">
        <f>E20-D20</f>
        <v>0</v>
      </c>
      <c r="G20" s="60">
        <f>E20/C20</f>
        <v>0.021596922642268028</v>
      </c>
      <c r="H20" s="57">
        <v>7074</v>
      </c>
      <c r="I20" s="57">
        <v>110.9</v>
      </c>
      <c r="J20" s="57">
        <v>110.9</v>
      </c>
      <c r="K20" s="59">
        <f>J20-I20</f>
        <v>0</v>
      </c>
      <c r="L20" s="60">
        <f>J20/H20</f>
        <v>0.01567712750918858</v>
      </c>
      <c r="M20" s="61">
        <f t="shared" si="24"/>
        <v>11331.4</v>
      </c>
      <c r="N20" s="62">
        <f t="shared" si="24"/>
        <v>286.6</v>
      </c>
      <c r="O20" s="61">
        <f t="shared" si="24"/>
        <v>286.6</v>
      </c>
      <c r="P20" s="59">
        <f>O20-N20</f>
        <v>0</v>
      </c>
      <c r="Q20" s="60">
        <f>O20/M20</f>
        <v>0.02529254990557213</v>
      </c>
      <c r="R20" s="57"/>
      <c r="S20" s="58"/>
      <c r="T20" s="57"/>
      <c r="U20" s="59"/>
      <c r="V20" s="60"/>
      <c r="W20" s="57"/>
      <c r="X20" s="58"/>
      <c r="Y20" s="141"/>
      <c r="Z20" s="59"/>
      <c r="AA20" s="60"/>
      <c r="AB20" s="57"/>
      <c r="AC20" s="58"/>
      <c r="AD20" s="57"/>
      <c r="AE20" s="59"/>
      <c r="AF20" s="60"/>
      <c r="AG20" s="57">
        <v>11331.4</v>
      </c>
      <c r="AH20" s="58">
        <v>286.6</v>
      </c>
      <c r="AI20" s="57">
        <v>286.6</v>
      </c>
      <c r="AJ20" s="140">
        <f>AI20-AH20</f>
        <v>0</v>
      </c>
      <c r="AK20" s="60">
        <f>AI20/AG20</f>
        <v>0.02529254990557213</v>
      </c>
      <c r="AL20" s="57"/>
      <c r="AM20" s="58"/>
      <c r="AN20" s="57"/>
      <c r="AO20" s="59"/>
      <c r="AP20" s="60"/>
      <c r="AQ20" s="57"/>
      <c r="AR20" s="58"/>
      <c r="AS20" s="57"/>
      <c r="AT20" s="59"/>
      <c r="AU20" s="60"/>
      <c r="AV20" s="57"/>
      <c r="AW20" s="58"/>
      <c r="AX20" s="57"/>
      <c r="AY20" s="59"/>
      <c r="AZ20" s="60"/>
      <c r="BA20" s="65"/>
    </row>
    <row r="21" spans="1:53" s="11" customFormat="1" ht="15" customHeight="1" thickBot="1">
      <c r="A21" s="46">
        <v>5</v>
      </c>
      <c r="B21" s="47" t="s">
        <v>29</v>
      </c>
      <c r="C21" s="48">
        <f t="shared" si="2"/>
        <v>4765.099999999999</v>
      </c>
      <c r="D21" s="49">
        <f t="shared" si="0"/>
        <v>425.2</v>
      </c>
      <c r="E21" s="50">
        <f t="shared" si="21"/>
        <v>425.2</v>
      </c>
      <c r="F21" s="42">
        <f t="shared" si="4"/>
        <v>0</v>
      </c>
      <c r="G21" s="51">
        <f t="shared" si="7"/>
        <v>0.0892321252439613</v>
      </c>
      <c r="H21" s="49">
        <v>4671.7</v>
      </c>
      <c r="I21" s="49">
        <v>417.8</v>
      </c>
      <c r="J21" s="49">
        <v>417.8</v>
      </c>
      <c r="K21" s="42">
        <f>J21-I21</f>
        <v>0</v>
      </c>
      <c r="L21" s="51">
        <f aca="true" t="shared" si="25" ref="L21:L26">J21/H21</f>
        <v>0.08943211250722435</v>
      </c>
      <c r="M21" s="52">
        <f>R21+W21+AB21+AG21+AL21+AQ21+AV21</f>
        <v>93.4</v>
      </c>
      <c r="N21" s="53">
        <f>S21+X21+AC21+AH21+AM21+AR21+AW21</f>
        <v>7.4</v>
      </c>
      <c r="O21" s="52">
        <f>T21+Y21+AD21+AI21+AN21+AS21+AX21</f>
        <v>7.4</v>
      </c>
      <c r="P21" s="42">
        <f t="shared" si="8"/>
        <v>0</v>
      </c>
      <c r="Q21" s="51">
        <f t="shared" si="9"/>
        <v>0.07922912205567452</v>
      </c>
      <c r="R21" s="49">
        <v>5.4</v>
      </c>
      <c r="S21" s="50"/>
      <c r="T21" s="49"/>
      <c r="U21" s="42">
        <f t="shared" si="10"/>
        <v>0</v>
      </c>
      <c r="V21" s="51">
        <f t="shared" si="11"/>
        <v>0</v>
      </c>
      <c r="W21" s="49">
        <v>11.8</v>
      </c>
      <c r="X21" s="50">
        <v>0.6</v>
      </c>
      <c r="Y21" s="49">
        <v>0.6</v>
      </c>
      <c r="Z21" s="42">
        <f t="shared" si="12"/>
        <v>0</v>
      </c>
      <c r="AA21" s="51">
        <f t="shared" si="13"/>
        <v>0.05084745762711864</v>
      </c>
      <c r="AB21" s="49">
        <v>14.9</v>
      </c>
      <c r="AC21" s="50">
        <v>1</v>
      </c>
      <c r="AD21" s="49">
        <v>1</v>
      </c>
      <c r="AE21" s="42">
        <f t="shared" si="14"/>
        <v>0</v>
      </c>
      <c r="AF21" s="51">
        <f>AD21/AB21</f>
        <v>0.06711409395973154</v>
      </c>
      <c r="AG21" s="49"/>
      <c r="AH21" s="50"/>
      <c r="AI21" s="49"/>
      <c r="AJ21" s="42"/>
      <c r="AK21" s="51"/>
      <c r="AL21" s="49">
        <v>42.4</v>
      </c>
      <c r="AM21" s="50">
        <v>5.4</v>
      </c>
      <c r="AN21" s="49">
        <v>5.4</v>
      </c>
      <c r="AO21" s="42">
        <f t="shared" si="15"/>
        <v>0</v>
      </c>
      <c r="AP21" s="51">
        <f t="shared" si="16"/>
        <v>0.12735849056603774</v>
      </c>
      <c r="AQ21" s="49">
        <v>14.4</v>
      </c>
      <c r="AR21" s="50">
        <v>0.2</v>
      </c>
      <c r="AS21" s="49">
        <v>0.2</v>
      </c>
      <c r="AT21" s="42">
        <f t="shared" si="17"/>
        <v>0</v>
      </c>
      <c r="AU21" s="51">
        <f t="shared" si="18"/>
        <v>0.01388888888888889</v>
      </c>
      <c r="AV21" s="49">
        <v>4.5</v>
      </c>
      <c r="AW21" s="50">
        <v>0.2</v>
      </c>
      <c r="AX21" s="50">
        <v>0.2</v>
      </c>
      <c r="AY21" s="42">
        <f t="shared" si="19"/>
        <v>0</v>
      </c>
      <c r="AZ21" s="51">
        <f t="shared" si="20"/>
        <v>0.044444444444444446</v>
      </c>
      <c r="BA21" s="54"/>
    </row>
    <row r="22" spans="1:53" s="39" customFormat="1" ht="15" customHeight="1" thickBot="1">
      <c r="A22" s="66"/>
      <c r="B22" s="67" t="s">
        <v>22</v>
      </c>
      <c r="C22" s="34">
        <f aca="true" t="shared" si="26" ref="C22:C40">H22+M22</f>
        <v>27221.999999999996</v>
      </c>
      <c r="D22" s="35">
        <f t="shared" si="0"/>
        <v>736.3</v>
      </c>
      <c r="E22" s="37">
        <f t="shared" si="21"/>
        <v>2182.7</v>
      </c>
      <c r="F22" s="35">
        <f aca="true" t="shared" si="27" ref="F22:F40">E22-D22</f>
        <v>1446.3999999999999</v>
      </c>
      <c r="G22" s="36">
        <f aca="true" t="shared" si="28" ref="G22:G31">E22/C22</f>
        <v>0.08018147086914995</v>
      </c>
      <c r="H22" s="35">
        <f>H23+H31+H32+H33+H34+H36+H37+H38+H39</f>
        <v>19705.399999999998</v>
      </c>
      <c r="I22" s="35">
        <f>I23+I31+I32+I33+I34+I36+I37+I38+I39</f>
        <v>440.3</v>
      </c>
      <c r="J22" s="35">
        <f>J23+J31+J32+J33+J34+J35+J36+J37+J38+J39</f>
        <v>1863.1</v>
      </c>
      <c r="K22" s="35">
        <f aca="true" t="shared" si="29" ref="K22:K34">J22-I22</f>
        <v>1422.8</v>
      </c>
      <c r="L22" s="36">
        <f t="shared" si="25"/>
        <v>0.09454768743593127</v>
      </c>
      <c r="M22" s="35">
        <f>M23+M31+M32+M33+M34+M36+M37+M38+M39</f>
        <v>7516.599999999999</v>
      </c>
      <c r="N22" s="35">
        <f>N23+N31+N32+N33+N34+N36+N37+N38+N39</f>
        <v>296</v>
      </c>
      <c r="O22" s="35">
        <f>O23+O31+O32+O33+O34+O35+O36+O37+O38+O39</f>
        <v>319.6</v>
      </c>
      <c r="P22" s="35">
        <f t="shared" si="8"/>
        <v>23.600000000000023</v>
      </c>
      <c r="Q22" s="36">
        <f t="shared" si="9"/>
        <v>0.04251922411728708</v>
      </c>
      <c r="R22" s="35">
        <f>R23+R31+R32+R33+R34+R36+R37+R38+R39</f>
        <v>8.3</v>
      </c>
      <c r="S22" s="35">
        <f>S23+S31+S32+S33+S34+S36+S37+S38+S39</f>
        <v>0</v>
      </c>
      <c r="T22" s="35">
        <f>T23+T31+T32+T33+T34+T36+T37+T38+T39</f>
        <v>0</v>
      </c>
      <c r="U22" s="35">
        <f t="shared" si="10"/>
        <v>0</v>
      </c>
      <c r="V22" s="36">
        <f t="shared" si="11"/>
        <v>0</v>
      </c>
      <c r="W22" s="35">
        <f>W23+W31+W32+W33+W34+W36+W37+W38+W39</f>
        <v>43.699999999999996</v>
      </c>
      <c r="X22" s="35">
        <f>X23+X31+X32+X33+X34+X36+X37+X38+X39</f>
        <v>3.4</v>
      </c>
      <c r="Y22" s="35">
        <f>Y23+Y31+Y32+Y33+Y34+Y36+Y37+Y38+Y39</f>
        <v>3.4</v>
      </c>
      <c r="Z22" s="35">
        <f t="shared" si="12"/>
        <v>0</v>
      </c>
      <c r="AA22" s="36">
        <f t="shared" si="13"/>
        <v>0.07780320366132723</v>
      </c>
      <c r="AB22" s="35">
        <f>AB23+AB31+AB32+AB33+AB34+AB36+AB37+AB38+AB39</f>
        <v>2.5</v>
      </c>
      <c r="AC22" s="35">
        <f>AC23+AC31+AC32+AC33+AC34+AC36+AC37+AC38+AC39</f>
        <v>0</v>
      </c>
      <c r="AD22" s="35">
        <f>AD23+AD31+AD32+AD33+AD34+AD36+AD37+AD38+AD39</f>
        <v>0.8</v>
      </c>
      <c r="AE22" s="35">
        <f t="shared" si="14"/>
        <v>0.8</v>
      </c>
      <c r="AF22" s="36">
        <f>AD22/AB22</f>
        <v>0.32</v>
      </c>
      <c r="AG22" s="35">
        <f>AG23+AG31+AG32+AG33+AG34+AG36+AG37+AG38+AG39</f>
        <v>6895.5</v>
      </c>
      <c r="AH22" s="35">
        <f>AH23+AH31+AH32+AH33+AH34+AH36+AH37+AH38+AH39</f>
        <v>258.1</v>
      </c>
      <c r="AI22" s="35">
        <f>AI23+AI31+AI32+AI33+AI34+AI35+AI36+AI37+AI38+AI39</f>
        <v>277.6</v>
      </c>
      <c r="AJ22" s="35">
        <f>AI22-AH22</f>
        <v>19.5</v>
      </c>
      <c r="AK22" s="36">
        <f>AI22/AG22</f>
        <v>0.04025813936625336</v>
      </c>
      <c r="AL22" s="35">
        <f>AL23+AL31+AL32+AL33+AL34+AL36+AL37+AL38+AL39</f>
        <v>448.3</v>
      </c>
      <c r="AM22" s="35">
        <f>AM23+AM31+AM32+AM33+AM34+AM36+AM37+AM38+AM39</f>
        <v>34.5</v>
      </c>
      <c r="AN22" s="35">
        <f>AN23+AN31+AN32+AN33+AN34+AN36+AN37+AN38+AN39</f>
        <v>37.5</v>
      </c>
      <c r="AO22" s="35">
        <f t="shared" si="15"/>
        <v>3</v>
      </c>
      <c r="AP22" s="36">
        <f t="shared" si="16"/>
        <v>0.08364934195850993</v>
      </c>
      <c r="AQ22" s="35">
        <f>AQ23+AQ31+AQ32+AQ33+AQ34+AQ36+AQ37+AQ38+AQ39</f>
        <v>117.4</v>
      </c>
      <c r="AR22" s="35">
        <f>AR23+AR31+AR32+AR33+AR34+AR36+AR37+AR38+AR39</f>
        <v>0</v>
      </c>
      <c r="AS22" s="35">
        <f>AS23+AS31+AS32+AS33+AS34+AS36+AS37+AS38+AS39</f>
        <v>0.3</v>
      </c>
      <c r="AT22" s="35">
        <f t="shared" si="17"/>
        <v>0.3</v>
      </c>
      <c r="AU22" s="36">
        <f t="shared" si="18"/>
        <v>0.002555366269165247</v>
      </c>
      <c r="AV22" s="35">
        <f>AV23+AV31+AV32+AV33+AV34+AV36+AV37+AV38+AV39</f>
        <v>0.9</v>
      </c>
      <c r="AW22" s="35">
        <f>AW23+AW31+AW32+AW33+AW34+AW36+AW37+AW38+AW39</f>
        <v>0</v>
      </c>
      <c r="AX22" s="35">
        <f>AX23+AX31+AX32+AX33+AX34+AX36+AX37+AX38+AX39</f>
        <v>0</v>
      </c>
      <c r="AY22" s="35">
        <f t="shared" si="19"/>
        <v>0</v>
      </c>
      <c r="AZ22" s="36">
        <f t="shared" si="20"/>
        <v>0</v>
      </c>
      <c r="BA22" s="68"/>
    </row>
    <row r="23" spans="1:53" s="11" customFormat="1" ht="15" customHeight="1">
      <c r="A23" s="40">
        <v>6</v>
      </c>
      <c r="B23" s="114" t="s">
        <v>30</v>
      </c>
      <c r="C23" s="41">
        <f t="shared" si="26"/>
        <v>26026.799999999996</v>
      </c>
      <c r="D23" s="42">
        <f t="shared" si="0"/>
        <v>689.5</v>
      </c>
      <c r="E23" s="43">
        <f t="shared" si="21"/>
        <v>689.5</v>
      </c>
      <c r="F23" s="42">
        <f t="shared" si="27"/>
        <v>0</v>
      </c>
      <c r="G23" s="44">
        <f t="shared" si="28"/>
        <v>0.02649192370940723</v>
      </c>
      <c r="H23" s="42">
        <f>SUM(H24:H30)</f>
        <v>19248.399999999998</v>
      </c>
      <c r="I23" s="42">
        <f>SUM(I24:I30)</f>
        <v>433.7</v>
      </c>
      <c r="J23" s="42">
        <f>SUM(J24:J30)</f>
        <v>433.7</v>
      </c>
      <c r="K23" s="42">
        <f t="shared" si="29"/>
        <v>0</v>
      </c>
      <c r="L23" s="44">
        <f t="shared" si="25"/>
        <v>0.022531742898111013</v>
      </c>
      <c r="M23" s="42">
        <f>M24+M25+M26+M27+M28+M29</f>
        <v>6778.4</v>
      </c>
      <c r="N23" s="43">
        <f>N24+N25+N26+N27+N28+N29</f>
        <v>255.8</v>
      </c>
      <c r="O23" s="69">
        <f>O24+O25+O26+O27+O28+O29+O30</f>
        <v>255.8</v>
      </c>
      <c r="P23" s="42">
        <f t="shared" si="8"/>
        <v>0</v>
      </c>
      <c r="Q23" s="44">
        <f t="shared" si="9"/>
        <v>0.03773751917856722</v>
      </c>
      <c r="R23" s="42"/>
      <c r="S23" s="42"/>
      <c r="T23" s="42"/>
      <c r="U23" s="42"/>
      <c r="V23" s="44"/>
      <c r="W23" s="42">
        <f>W24+W25+W26+W27+W28+W29</f>
        <v>40.4</v>
      </c>
      <c r="X23" s="42">
        <f>X24+X25+X26+X27+X28+X29</f>
        <v>3.4</v>
      </c>
      <c r="Y23" s="43">
        <f>Y24+Y25+Y26+Y27+Y28+Y29</f>
        <v>3.4</v>
      </c>
      <c r="Z23" s="42">
        <f t="shared" si="12"/>
        <v>0</v>
      </c>
      <c r="AA23" s="44">
        <f>Y23/W23</f>
        <v>0.08415841584158416</v>
      </c>
      <c r="AB23" s="42"/>
      <c r="AC23" s="42"/>
      <c r="AD23" s="43"/>
      <c r="AE23" s="42"/>
      <c r="AF23" s="44"/>
      <c r="AG23" s="42">
        <f>AG24+AG25+AG26+AG27+AG28+AG29</f>
        <v>6185.2</v>
      </c>
      <c r="AH23" s="42">
        <f>AH24+AH25+AH26+AH27+AH28+AH29</f>
        <v>217.9</v>
      </c>
      <c r="AI23" s="42">
        <f>AI24+AI25+AI26+AI27+AI28+AI29</f>
        <v>217.9</v>
      </c>
      <c r="AJ23" s="42">
        <f>AI23-AH23</f>
        <v>0</v>
      </c>
      <c r="AK23" s="44">
        <f>AI23/AG23</f>
        <v>0.03522925693591153</v>
      </c>
      <c r="AL23" s="42">
        <f>AL24+AL25+AL26+AL27+AL28+AL29</f>
        <v>436.6</v>
      </c>
      <c r="AM23" s="42">
        <f>AM24+AM25+AM26+AM27+AM28+AM29</f>
        <v>34.5</v>
      </c>
      <c r="AN23" s="42">
        <f>AN24+AN25+AN26+AN27+AN28+AN29</f>
        <v>34.5</v>
      </c>
      <c r="AO23" s="42">
        <f t="shared" si="15"/>
        <v>0</v>
      </c>
      <c r="AP23" s="44">
        <f t="shared" si="16"/>
        <v>0.07901969766376546</v>
      </c>
      <c r="AQ23" s="42">
        <f>AQ24+AQ25+AQ26+AQ27+AQ28+AQ29</f>
        <v>116.2</v>
      </c>
      <c r="AR23" s="42">
        <f>AR24+AR25+AR26+AR27+AR28+AR29</f>
        <v>0</v>
      </c>
      <c r="AS23" s="42">
        <f>AS24+AS25+AS26+AS27+AS29</f>
        <v>0</v>
      </c>
      <c r="AT23" s="42">
        <f t="shared" si="17"/>
        <v>0</v>
      </c>
      <c r="AU23" s="44">
        <f t="shared" si="18"/>
        <v>0</v>
      </c>
      <c r="AV23" s="42"/>
      <c r="AW23" s="42"/>
      <c r="AX23" s="42"/>
      <c r="AY23" s="42"/>
      <c r="AZ23" s="44"/>
      <c r="BA23" s="54"/>
    </row>
    <row r="24" spans="1:53" s="12" customFormat="1" ht="15" customHeight="1">
      <c r="A24" s="64"/>
      <c r="B24" s="10" t="s">
        <v>16</v>
      </c>
      <c r="C24" s="56">
        <f t="shared" si="26"/>
        <v>105.6</v>
      </c>
      <c r="D24" s="57">
        <f t="shared" si="0"/>
        <v>0</v>
      </c>
      <c r="E24" s="58">
        <f t="shared" si="21"/>
        <v>0</v>
      </c>
      <c r="F24" s="59">
        <f t="shared" si="27"/>
        <v>0</v>
      </c>
      <c r="G24" s="60">
        <f t="shared" si="28"/>
        <v>0</v>
      </c>
      <c r="H24" s="57">
        <v>105.6</v>
      </c>
      <c r="I24" s="57"/>
      <c r="J24" s="57"/>
      <c r="K24" s="59">
        <f t="shared" si="29"/>
        <v>0</v>
      </c>
      <c r="L24" s="107">
        <f t="shared" si="25"/>
        <v>0</v>
      </c>
      <c r="M24" s="61"/>
      <c r="N24" s="62"/>
      <c r="O24" s="93"/>
      <c r="P24" s="59"/>
      <c r="Q24" s="60"/>
      <c r="R24" s="70"/>
      <c r="S24" s="70"/>
      <c r="T24" s="58"/>
      <c r="U24" s="71"/>
      <c r="V24" s="72"/>
      <c r="W24" s="57"/>
      <c r="X24" s="57"/>
      <c r="Y24" s="58"/>
      <c r="Z24" s="59"/>
      <c r="AA24" s="106"/>
      <c r="AB24" s="57"/>
      <c r="AC24" s="57"/>
      <c r="AD24" s="58"/>
      <c r="AE24" s="59"/>
      <c r="AF24" s="51"/>
      <c r="AG24" s="70"/>
      <c r="AH24" s="70"/>
      <c r="AI24" s="58"/>
      <c r="AJ24" s="71"/>
      <c r="AK24" s="72"/>
      <c r="AL24" s="57"/>
      <c r="AM24" s="57"/>
      <c r="AN24" s="58"/>
      <c r="AO24" s="59"/>
      <c r="AP24" s="51"/>
      <c r="AQ24" s="57"/>
      <c r="AR24" s="57"/>
      <c r="AS24" s="58"/>
      <c r="AT24" s="59"/>
      <c r="AU24" s="106"/>
      <c r="AV24" s="57"/>
      <c r="AW24" s="58"/>
      <c r="AX24" s="58"/>
      <c r="AY24" s="59"/>
      <c r="AZ24" s="51"/>
      <c r="BA24" s="54"/>
    </row>
    <row r="25" spans="1:53" s="12" customFormat="1" ht="25.5">
      <c r="A25" s="64"/>
      <c r="B25" s="113" t="s">
        <v>32</v>
      </c>
      <c r="C25" s="56">
        <f t="shared" si="26"/>
        <v>23986.4</v>
      </c>
      <c r="D25" s="57">
        <f t="shared" si="0"/>
        <v>588.6</v>
      </c>
      <c r="E25" s="58">
        <f t="shared" si="21"/>
        <v>588.6</v>
      </c>
      <c r="F25" s="59">
        <f t="shared" si="27"/>
        <v>0</v>
      </c>
      <c r="G25" s="60">
        <f t="shared" si="28"/>
        <v>0.024538905379715172</v>
      </c>
      <c r="H25" s="57">
        <v>17928.7</v>
      </c>
      <c r="I25" s="57">
        <v>376.2</v>
      </c>
      <c r="J25" s="57">
        <v>376.2</v>
      </c>
      <c r="K25" s="59">
        <f t="shared" si="29"/>
        <v>0</v>
      </c>
      <c r="L25" s="60">
        <f t="shared" si="25"/>
        <v>0.020983116455738565</v>
      </c>
      <c r="M25" s="61">
        <f>R25+W25+AB25+AG25+AL25+AQ25+AV25</f>
        <v>6057.7</v>
      </c>
      <c r="N25" s="62">
        <f aca="true" t="shared" si="30" ref="N25:N36">S25+X25+AC25+AH25+AM25+AR25+AW25</f>
        <v>212.4</v>
      </c>
      <c r="O25" s="93">
        <f>T25+Y25+AD25+AI25+AN25+AS25+AX25</f>
        <v>212.4</v>
      </c>
      <c r="P25" s="59">
        <f t="shared" si="8"/>
        <v>0</v>
      </c>
      <c r="Q25" s="60">
        <f>O25/M25</f>
        <v>0.03506281261865064</v>
      </c>
      <c r="R25" s="57"/>
      <c r="S25" s="57"/>
      <c r="T25" s="58"/>
      <c r="U25" s="59"/>
      <c r="V25" s="60"/>
      <c r="W25" s="57"/>
      <c r="X25" s="57"/>
      <c r="Y25" s="58"/>
      <c r="Z25" s="59"/>
      <c r="AA25" s="107"/>
      <c r="AB25" s="57"/>
      <c r="AC25" s="57"/>
      <c r="AD25" s="58"/>
      <c r="AE25" s="59"/>
      <c r="AF25" s="60"/>
      <c r="AG25" s="57">
        <v>6057.7</v>
      </c>
      <c r="AH25" s="57">
        <v>212.4</v>
      </c>
      <c r="AI25" s="58">
        <v>212.4</v>
      </c>
      <c r="AJ25" s="59">
        <f>AI25-AH25</f>
        <v>0</v>
      </c>
      <c r="AK25" s="60">
        <f>AI25/AG25</f>
        <v>0.03506281261865064</v>
      </c>
      <c r="AL25" s="57"/>
      <c r="AM25" s="57"/>
      <c r="AN25" s="58"/>
      <c r="AO25" s="59"/>
      <c r="AP25" s="60"/>
      <c r="AQ25" s="57"/>
      <c r="AR25" s="57"/>
      <c r="AS25" s="58"/>
      <c r="AT25" s="59"/>
      <c r="AU25" s="107"/>
      <c r="AV25" s="57"/>
      <c r="AW25" s="58"/>
      <c r="AX25" s="58"/>
      <c r="AY25" s="59"/>
      <c r="AZ25" s="60"/>
      <c r="BA25" s="54"/>
    </row>
    <row r="26" spans="1:53" s="12" customFormat="1" ht="15" customHeight="1">
      <c r="A26" s="64"/>
      <c r="B26" s="10" t="s">
        <v>33</v>
      </c>
      <c r="C26" s="56">
        <f t="shared" si="26"/>
        <v>250.20000000000002</v>
      </c>
      <c r="D26" s="58">
        <f t="shared" si="0"/>
        <v>8</v>
      </c>
      <c r="E26" s="57">
        <f t="shared" si="21"/>
        <v>8</v>
      </c>
      <c r="F26" s="59">
        <f t="shared" si="27"/>
        <v>0</v>
      </c>
      <c r="G26" s="60">
        <f t="shared" si="28"/>
        <v>0.0319744204636291</v>
      </c>
      <c r="H26" s="57">
        <v>84.9</v>
      </c>
      <c r="I26" s="57">
        <v>2.5</v>
      </c>
      <c r="J26" s="57">
        <v>2.5</v>
      </c>
      <c r="K26" s="59">
        <f t="shared" si="29"/>
        <v>0</v>
      </c>
      <c r="L26" s="107">
        <f t="shared" si="25"/>
        <v>0.029446407538280327</v>
      </c>
      <c r="M26" s="61">
        <f>R26+W26+AB26+AG26+AL26+AQ26+AV26</f>
        <v>165.3</v>
      </c>
      <c r="N26" s="62">
        <f t="shared" si="30"/>
        <v>5.5</v>
      </c>
      <c r="O26" s="93">
        <f>T26+Y26+AD26+AI26+AN26+AS26+AX26</f>
        <v>5.5</v>
      </c>
      <c r="P26" s="59">
        <f t="shared" si="8"/>
        <v>0</v>
      </c>
      <c r="Q26" s="60">
        <f>O26/M26</f>
        <v>0.03327283726557773</v>
      </c>
      <c r="R26" s="57"/>
      <c r="S26" s="57"/>
      <c r="T26" s="58"/>
      <c r="U26" s="59"/>
      <c r="V26" s="51"/>
      <c r="W26" s="57"/>
      <c r="X26" s="57"/>
      <c r="Y26" s="58"/>
      <c r="Z26" s="59"/>
      <c r="AA26" s="107"/>
      <c r="AB26" s="57"/>
      <c r="AC26" s="57"/>
      <c r="AD26" s="58"/>
      <c r="AE26" s="59"/>
      <c r="AF26" s="60"/>
      <c r="AG26" s="57">
        <v>49.1</v>
      </c>
      <c r="AH26" s="57">
        <v>5.5</v>
      </c>
      <c r="AI26" s="58">
        <v>5.5</v>
      </c>
      <c r="AJ26" s="140">
        <f>AI26-AH26</f>
        <v>0</v>
      </c>
      <c r="AK26" s="107">
        <f>AI26/AG26</f>
        <v>0.1120162932790224</v>
      </c>
      <c r="AL26" s="57"/>
      <c r="AM26" s="57"/>
      <c r="AN26" s="58"/>
      <c r="AO26" s="59"/>
      <c r="AP26" s="107"/>
      <c r="AQ26" s="57">
        <v>116.2</v>
      </c>
      <c r="AR26" s="57"/>
      <c r="AS26" s="58"/>
      <c r="AT26" s="59">
        <f>AS26-AR26</f>
        <v>0</v>
      </c>
      <c r="AU26" s="60">
        <f>AS26/AQ26</f>
        <v>0</v>
      </c>
      <c r="AV26" s="57"/>
      <c r="AW26" s="58"/>
      <c r="AX26" s="58"/>
      <c r="AY26" s="59"/>
      <c r="AZ26" s="51"/>
      <c r="BA26" s="54"/>
    </row>
    <row r="27" spans="1:53" s="12" customFormat="1" ht="15" customHeight="1">
      <c r="A27" s="64"/>
      <c r="B27" s="10" t="s">
        <v>3</v>
      </c>
      <c r="C27" s="56">
        <f t="shared" si="26"/>
        <v>169.8</v>
      </c>
      <c r="D27" s="57">
        <f t="shared" si="0"/>
        <v>12.3</v>
      </c>
      <c r="E27" s="58">
        <f t="shared" si="21"/>
        <v>12.3</v>
      </c>
      <c r="F27" s="59">
        <f t="shared" si="27"/>
        <v>0</v>
      </c>
      <c r="G27" s="60">
        <f t="shared" si="28"/>
        <v>0.07243816254416961</v>
      </c>
      <c r="H27" s="57"/>
      <c r="I27" s="57"/>
      <c r="J27" s="57"/>
      <c r="K27" s="59"/>
      <c r="L27" s="60"/>
      <c r="M27" s="61">
        <f>R27+W27+AB27+AG27+AL27+AQ27+AV27</f>
        <v>169.8</v>
      </c>
      <c r="N27" s="62">
        <f t="shared" si="30"/>
        <v>12.3</v>
      </c>
      <c r="O27" s="93">
        <f>T27+Y27+AD27+AI27+AN27+AS27+AX27</f>
        <v>12.3</v>
      </c>
      <c r="P27" s="59">
        <f t="shared" si="8"/>
        <v>0</v>
      </c>
      <c r="Q27" s="60">
        <f>O27/M27</f>
        <v>0.07243816254416961</v>
      </c>
      <c r="R27" s="57"/>
      <c r="S27" s="57"/>
      <c r="T27" s="58"/>
      <c r="U27" s="59"/>
      <c r="V27" s="51"/>
      <c r="W27" s="57">
        <v>40.4</v>
      </c>
      <c r="X27" s="57">
        <v>3.4</v>
      </c>
      <c r="Y27" s="58">
        <v>3.4</v>
      </c>
      <c r="Z27" s="59">
        <f>Y27-X27</f>
        <v>0</v>
      </c>
      <c r="AA27" s="60">
        <f>Y27/W27</f>
        <v>0.08415841584158416</v>
      </c>
      <c r="AB27" s="57"/>
      <c r="AC27" s="57"/>
      <c r="AD27" s="58"/>
      <c r="AE27" s="59"/>
      <c r="AF27" s="51"/>
      <c r="AG27" s="57"/>
      <c r="AH27" s="57"/>
      <c r="AI27" s="58"/>
      <c r="AJ27" s="59"/>
      <c r="AK27" s="106"/>
      <c r="AL27" s="57">
        <v>129.4</v>
      </c>
      <c r="AM27" s="57">
        <v>8.9</v>
      </c>
      <c r="AN27" s="58">
        <v>8.9</v>
      </c>
      <c r="AO27" s="59">
        <f>AN27-AM27</f>
        <v>0</v>
      </c>
      <c r="AP27" s="107">
        <f>AN27/AL27</f>
        <v>0.0687789799072643</v>
      </c>
      <c r="AQ27" s="57"/>
      <c r="AR27" s="57"/>
      <c r="AS27" s="58"/>
      <c r="AT27" s="59"/>
      <c r="AU27" s="106"/>
      <c r="AV27" s="57"/>
      <c r="AW27" s="58"/>
      <c r="AX27" s="58"/>
      <c r="AY27" s="59"/>
      <c r="AZ27" s="51"/>
      <c r="BA27" s="54"/>
    </row>
    <row r="28" spans="1:53" s="12" customFormat="1" ht="15" customHeight="1">
      <c r="A28" s="64"/>
      <c r="B28" s="10" t="s">
        <v>25</v>
      </c>
      <c r="C28" s="56">
        <f t="shared" si="26"/>
        <v>1343.8</v>
      </c>
      <c r="D28" s="57">
        <f t="shared" si="0"/>
        <v>78.9</v>
      </c>
      <c r="E28" s="58">
        <f t="shared" si="21"/>
        <v>78.9</v>
      </c>
      <c r="F28" s="59">
        <f t="shared" si="27"/>
        <v>0</v>
      </c>
      <c r="G28" s="60">
        <f t="shared" si="28"/>
        <v>0.05871409435927966</v>
      </c>
      <c r="H28" s="57">
        <v>1036.6</v>
      </c>
      <c r="I28" s="57">
        <v>53.3</v>
      </c>
      <c r="J28" s="57">
        <v>53.3</v>
      </c>
      <c r="K28" s="59">
        <f t="shared" si="29"/>
        <v>0</v>
      </c>
      <c r="L28" s="60">
        <f>J28/H28</f>
        <v>0.051418097626857034</v>
      </c>
      <c r="M28" s="61">
        <f>R28+W28+AB28+AG28+AL28+AQ28+AV28</f>
        <v>307.2</v>
      </c>
      <c r="N28" s="62">
        <f t="shared" si="30"/>
        <v>25.6</v>
      </c>
      <c r="O28" s="93">
        <f>T28+Y28+AD28+AI28+AN28+AS28+AX28</f>
        <v>25.6</v>
      </c>
      <c r="P28" s="59">
        <f t="shared" si="8"/>
        <v>0</v>
      </c>
      <c r="Q28" s="60">
        <f>O28/M28</f>
        <v>0.08333333333333334</v>
      </c>
      <c r="R28" s="70"/>
      <c r="S28" s="70"/>
      <c r="T28" s="58"/>
      <c r="U28" s="71"/>
      <c r="V28" s="72"/>
      <c r="W28" s="57"/>
      <c r="X28" s="57"/>
      <c r="Y28" s="58"/>
      <c r="Z28" s="59"/>
      <c r="AA28" s="107"/>
      <c r="AB28" s="57"/>
      <c r="AC28" s="57"/>
      <c r="AD28" s="58"/>
      <c r="AE28" s="59"/>
      <c r="AF28" s="51"/>
      <c r="AG28" s="70"/>
      <c r="AH28" s="70"/>
      <c r="AI28" s="58"/>
      <c r="AJ28" s="71"/>
      <c r="AK28" s="108"/>
      <c r="AL28" s="57">
        <v>307.2</v>
      </c>
      <c r="AM28" s="57">
        <v>25.6</v>
      </c>
      <c r="AN28" s="58">
        <v>25.6</v>
      </c>
      <c r="AO28" s="59">
        <f>AN28-AM28</f>
        <v>0</v>
      </c>
      <c r="AP28" s="60">
        <f>AN28/AL28</f>
        <v>0.08333333333333334</v>
      </c>
      <c r="AQ28" s="57"/>
      <c r="AR28" s="57"/>
      <c r="AS28" s="58"/>
      <c r="AT28" s="59"/>
      <c r="AU28" s="106"/>
      <c r="AV28" s="57"/>
      <c r="AW28" s="58"/>
      <c r="AX28" s="58"/>
      <c r="AY28" s="59"/>
      <c r="AZ28" s="51"/>
      <c r="BA28" s="54"/>
    </row>
    <row r="29" spans="1:53" s="12" customFormat="1" ht="15" customHeight="1">
      <c r="A29" s="64"/>
      <c r="B29" s="10" t="s">
        <v>17</v>
      </c>
      <c r="C29" s="56">
        <f t="shared" si="26"/>
        <v>161</v>
      </c>
      <c r="D29" s="57">
        <f t="shared" si="0"/>
        <v>0</v>
      </c>
      <c r="E29" s="58">
        <f t="shared" si="21"/>
        <v>0</v>
      </c>
      <c r="F29" s="59">
        <f t="shared" si="27"/>
        <v>0</v>
      </c>
      <c r="G29" s="60">
        <f t="shared" si="28"/>
        <v>0</v>
      </c>
      <c r="H29" s="57">
        <v>82.6</v>
      </c>
      <c r="I29" s="57"/>
      <c r="J29" s="57"/>
      <c r="K29" s="59">
        <f t="shared" si="29"/>
        <v>0</v>
      </c>
      <c r="L29" s="107">
        <f>J29/H29</f>
        <v>0</v>
      </c>
      <c r="M29" s="61">
        <f>R29+W29+AB29+AG29+AL29+AQ29+AV29</f>
        <v>78.4</v>
      </c>
      <c r="N29" s="62">
        <f t="shared" si="30"/>
        <v>0</v>
      </c>
      <c r="O29" s="93">
        <f>T29+Y29+AD29+AI29+AN29+AS29+AX29</f>
        <v>0</v>
      </c>
      <c r="P29" s="59">
        <f t="shared" si="8"/>
        <v>0</v>
      </c>
      <c r="Q29" s="60">
        <f>O29/M29</f>
        <v>0</v>
      </c>
      <c r="R29" s="57"/>
      <c r="S29" s="57"/>
      <c r="T29" s="58"/>
      <c r="U29" s="59"/>
      <c r="V29" s="51"/>
      <c r="W29" s="57"/>
      <c r="X29" s="57"/>
      <c r="Y29" s="58"/>
      <c r="Z29" s="59"/>
      <c r="AA29" s="106"/>
      <c r="AB29" s="57"/>
      <c r="AC29" s="57"/>
      <c r="AD29" s="58"/>
      <c r="AE29" s="59"/>
      <c r="AF29" s="51"/>
      <c r="AG29" s="57">
        <v>78.4</v>
      </c>
      <c r="AH29" s="57"/>
      <c r="AI29" s="58"/>
      <c r="AJ29" s="140">
        <f>AI29-AH29</f>
        <v>0</v>
      </c>
      <c r="AK29" s="107">
        <f>AI29/AG29</f>
        <v>0</v>
      </c>
      <c r="AL29" s="57"/>
      <c r="AM29" s="57"/>
      <c r="AN29" s="58"/>
      <c r="AO29" s="59"/>
      <c r="AP29" s="51"/>
      <c r="AQ29" s="57"/>
      <c r="AR29" s="57"/>
      <c r="AS29" s="58"/>
      <c r="AT29" s="59"/>
      <c r="AU29" s="106"/>
      <c r="AV29" s="57"/>
      <c r="AW29" s="58"/>
      <c r="AX29" s="58"/>
      <c r="AY29" s="59"/>
      <c r="AZ29" s="51"/>
      <c r="BA29" s="54"/>
    </row>
    <row r="30" spans="1:53" s="12" customFormat="1" ht="30" customHeight="1">
      <c r="A30" s="64"/>
      <c r="B30" s="101" t="s">
        <v>26</v>
      </c>
      <c r="C30" s="56">
        <f>H30+M30</f>
        <v>10</v>
      </c>
      <c r="D30" s="57">
        <f t="shared" si="0"/>
        <v>1.7</v>
      </c>
      <c r="E30" s="58">
        <f t="shared" si="21"/>
        <v>1.7</v>
      </c>
      <c r="F30" s="59">
        <f t="shared" si="27"/>
        <v>0</v>
      </c>
      <c r="G30" s="60"/>
      <c r="H30" s="57">
        <v>10</v>
      </c>
      <c r="I30" s="57">
        <v>1.7</v>
      </c>
      <c r="J30" s="57">
        <v>1.7</v>
      </c>
      <c r="K30" s="59">
        <f t="shared" si="29"/>
        <v>0</v>
      </c>
      <c r="L30" s="107">
        <f>J30/H30</f>
        <v>0.16999999999999998</v>
      </c>
      <c r="M30" s="61"/>
      <c r="N30" s="62"/>
      <c r="O30" s="93"/>
      <c r="P30" s="59"/>
      <c r="Q30" s="60"/>
      <c r="R30" s="57"/>
      <c r="S30" s="57"/>
      <c r="T30" s="58"/>
      <c r="U30" s="59"/>
      <c r="V30" s="51"/>
      <c r="W30" s="57"/>
      <c r="X30" s="57"/>
      <c r="Y30" s="58"/>
      <c r="Z30" s="59"/>
      <c r="AA30" s="106"/>
      <c r="AB30" s="57"/>
      <c r="AC30" s="57"/>
      <c r="AD30" s="58"/>
      <c r="AE30" s="59"/>
      <c r="AF30" s="51"/>
      <c r="AG30" s="57"/>
      <c r="AH30" s="57"/>
      <c r="AI30" s="58"/>
      <c r="AJ30" s="59"/>
      <c r="AK30" s="60"/>
      <c r="AL30" s="57"/>
      <c r="AM30" s="57"/>
      <c r="AN30" s="58"/>
      <c r="AO30" s="59"/>
      <c r="AP30" s="51"/>
      <c r="AQ30" s="57"/>
      <c r="AR30" s="57"/>
      <c r="AS30" s="58"/>
      <c r="AT30" s="59"/>
      <c r="AU30" s="106"/>
      <c r="AV30" s="57"/>
      <c r="AW30" s="58"/>
      <c r="AX30" s="58"/>
      <c r="AY30" s="59"/>
      <c r="AZ30" s="51"/>
      <c r="BA30" s="54"/>
    </row>
    <row r="31" spans="1:53" s="11" customFormat="1" ht="25.5">
      <c r="A31" s="137">
        <v>7</v>
      </c>
      <c r="B31" s="115" t="s">
        <v>34</v>
      </c>
      <c r="C31" s="48">
        <f t="shared" si="26"/>
        <v>370</v>
      </c>
      <c r="D31" s="49">
        <f t="shared" si="0"/>
        <v>6.6</v>
      </c>
      <c r="E31" s="50">
        <f t="shared" si="21"/>
        <v>6.6</v>
      </c>
      <c r="F31" s="42">
        <f t="shared" si="27"/>
        <v>0</v>
      </c>
      <c r="G31" s="51">
        <f t="shared" si="28"/>
        <v>0.017837837837837836</v>
      </c>
      <c r="H31" s="49">
        <v>370</v>
      </c>
      <c r="I31" s="49">
        <v>6.6</v>
      </c>
      <c r="J31" s="49">
        <v>6.6</v>
      </c>
      <c r="K31" s="42">
        <f t="shared" si="29"/>
        <v>0</v>
      </c>
      <c r="L31" s="51">
        <f>J31/H31</f>
        <v>0.017837837837837836</v>
      </c>
      <c r="M31" s="52"/>
      <c r="N31" s="53"/>
      <c r="O31" s="93"/>
      <c r="P31" s="42"/>
      <c r="Q31" s="51"/>
      <c r="R31" s="73"/>
      <c r="S31" s="73"/>
      <c r="T31" s="50"/>
      <c r="U31" s="45"/>
      <c r="V31" s="72"/>
      <c r="W31" s="49"/>
      <c r="X31" s="49"/>
      <c r="Y31" s="50"/>
      <c r="Z31" s="42"/>
      <c r="AA31" s="106"/>
      <c r="AB31" s="49"/>
      <c r="AC31" s="49"/>
      <c r="AD31" s="50"/>
      <c r="AE31" s="42"/>
      <c r="AF31" s="51"/>
      <c r="AG31" s="73"/>
      <c r="AH31" s="73"/>
      <c r="AI31" s="50"/>
      <c r="AJ31" s="45"/>
      <c r="AK31" s="72"/>
      <c r="AL31" s="49"/>
      <c r="AM31" s="49"/>
      <c r="AN31" s="50"/>
      <c r="AO31" s="42"/>
      <c r="AP31" s="51"/>
      <c r="AQ31" s="49"/>
      <c r="AR31" s="49"/>
      <c r="AS31" s="50"/>
      <c r="AT31" s="42"/>
      <c r="AU31" s="106"/>
      <c r="AV31" s="49"/>
      <c r="AW31" s="50"/>
      <c r="AX31" s="50"/>
      <c r="AY31" s="42"/>
      <c r="AZ31" s="51"/>
      <c r="BA31" s="54"/>
    </row>
    <row r="32" spans="1:53" s="11" customFormat="1" ht="15" customHeight="1">
      <c r="A32" s="46">
        <v>8</v>
      </c>
      <c r="B32" s="47" t="s">
        <v>35</v>
      </c>
      <c r="C32" s="48">
        <f t="shared" si="26"/>
        <v>0</v>
      </c>
      <c r="D32" s="49">
        <f t="shared" si="0"/>
        <v>0</v>
      </c>
      <c r="E32" s="50">
        <f t="shared" si="21"/>
        <v>1.1</v>
      </c>
      <c r="F32" s="42">
        <f t="shared" si="27"/>
        <v>1.1</v>
      </c>
      <c r="G32" s="51"/>
      <c r="H32" s="49"/>
      <c r="I32" s="49"/>
      <c r="J32" s="49"/>
      <c r="K32" s="42"/>
      <c r="L32" s="51"/>
      <c r="M32" s="52">
        <f aca="true" t="shared" si="31" ref="M32:M39">R32+W32+AB32+AG32+AL32+AQ32+AV32</f>
        <v>0</v>
      </c>
      <c r="N32" s="53">
        <f t="shared" si="30"/>
        <v>0</v>
      </c>
      <c r="O32" s="69">
        <f aca="true" t="shared" si="32" ref="O32:O39">T32+Y32+AD32+AI32+AN32+AS32+AX32</f>
        <v>1.1</v>
      </c>
      <c r="P32" s="42">
        <f aca="true" t="shared" si="33" ref="P32:P40">O32-N32</f>
        <v>1.1</v>
      </c>
      <c r="Q32" s="60"/>
      <c r="R32" s="73"/>
      <c r="S32" s="73"/>
      <c r="T32" s="50"/>
      <c r="U32" s="45"/>
      <c r="V32" s="72"/>
      <c r="W32" s="49"/>
      <c r="X32" s="49"/>
      <c r="Y32" s="50"/>
      <c r="Z32" s="42"/>
      <c r="AA32" s="106"/>
      <c r="AB32" s="49"/>
      <c r="AC32" s="49"/>
      <c r="AD32" s="50">
        <v>0.8</v>
      </c>
      <c r="AE32" s="71">
        <f>AD32-AC32</f>
        <v>0.8</v>
      </c>
      <c r="AF32" s="76"/>
      <c r="AG32" s="73"/>
      <c r="AH32" s="73"/>
      <c r="AI32" s="50"/>
      <c r="AJ32" s="45"/>
      <c r="AK32" s="72"/>
      <c r="AL32" s="49"/>
      <c r="AM32" s="49"/>
      <c r="AN32" s="50"/>
      <c r="AO32" s="42"/>
      <c r="AP32" s="51"/>
      <c r="AQ32" s="49"/>
      <c r="AR32" s="49"/>
      <c r="AS32" s="50">
        <v>0.3</v>
      </c>
      <c r="AT32" s="42"/>
      <c r="AU32" s="106"/>
      <c r="AV32" s="49"/>
      <c r="AW32" s="50"/>
      <c r="AX32" s="50"/>
      <c r="AY32" s="42"/>
      <c r="AZ32" s="51"/>
      <c r="BA32" s="54"/>
    </row>
    <row r="33" spans="1:53" s="11" customFormat="1" ht="15" customHeight="1">
      <c r="A33" s="46">
        <v>9</v>
      </c>
      <c r="B33" s="47" t="s">
        <v>4</v>
      </c>
      <c r="C33" s="48">
        <f t="shared" si="26"/>
        <v>0</v>
      </c>
      <c r="D33" s="49">
        <f t="shared" si="0"/>
        <v>0</v>
      </c>
      <c r="E33" s="50">
        <f t="shared" si="21"/>
        <v>0</v>
      </c>
      <c r="F33" s="42">
        <f t="shared" si="27"/>
        <v>0</v>
      </c>
      <c r="G33" s="106"/>
      <c r="H33" s="49"/>
      <c r="I33" s="49"/>
      <c r="J33" s="50"/>
      <c r="K33" s="42"/>
      <c r="L33" s="106"/>
      <c r="M33" s="52">
        <f t="shared" si="31"/>
        <v>0</v>
      </c>
      <c r="N33" s="52">
        <f>S33+X33+AC33+AH33+AM33+AR33+AW33</f>
        <v>0</v>
      </c>
      <c r="O33" s="69">
        <f t="shared" si="32"/>
        <v>0</v>
      </c>
      <c r="P33" s="42">
        <f t="shared" si="33"/>
        <v>0</v>
      </c>
      <c r="Q33" s="60"/>
      <c r="R33" s="73"/>
      <c r="S33" s="73"/>
      <c r="T33" s="50"/>
      <c r="U33" s="45"/>
      <c r="V33" s="72"/>
      <c r="W33" s="49"/>
      <c r="X33" s="49"/>
      <c r="Y33" s="50"/>
      <c r="Z33" s="42"/>
      <c r="AA33" s="107"/>
      <c r="AB33" s="49"/>
      <c r="AC33" s="49"/>
      <c r="AD33" s="50"/>
      <c r="AE33" s="42"/>
      <c r="AF33" s="51"/>
      <c r="AG33" s="73"/>
      <c r="AH33" s="73"/>
      <c r="AI33" s="50"/>
      <c r="AJ33" s="45"/>
      <c r="AK33" s="72"/>
      <c r="AL33" s="49"/>
      <c r="AM33" s="49"/>
      <c r="AN33" s="50"/>
      <c r="AO33" s="42"/>
      <c r="AP33" s="51"/>
      <c r="AQ33" s="49"/>
      <c r="AR33" s="49"/>
      <c r="AS33" s="50"/>
      <c r="AT33" s="42"/>
      <c r="AU33" s="106"/>
      <c r="AV33" s="49"/>
      <c r="AW33" s="50"/>
      <c r="AX33" s="50"/>
      <c r="AY33" s="42"/>
      <c r="AZ33" s="51"/>
      <c r="BA33" s="54"/>
    </row>
    <row r="34" spans="1:53" s="11" customFormat="1" ht="15" customHeight="1">
      <c r="A34" s="46">
        <v>10</v>
      </c>
      <c r="B34" s="74" t="s">
        <v>36</v>
      </c>
      <c r="C34" s="49">
        <f t="shared" si="26"/>
        <v>0</v>
      </c>
      <c r="D34" s="49">
        <f t="shared" si="0"/>
        <v>0</v>
      </c>
      <c r="E34" s="50">
        <f t="shared" si="21"/>
        <v>1439.2</v>
      </c>
      <c r="F34" s="42">
        <f t="shared" si="27"/>
        <v>1439.2</v>
      </c>
      <c r="G34" s="51"/>
      <c r="H34" s="49"/>
      <c r="I34" s="49"/>
      <c r="J34" s="49">
        <v>1419.7</v>
      </c>
      <c r="K34" s="42">
        <f t="shared" si="29"/>
        <v>1419.7</v>
      </c>
      <c r="L34" s="51"/>
      <c r="M34" s="52">
        <f t="shared" si="31"/>
        <v>0</v>
      </c>
      <c r="N34" s="53">
        <f t="shared" si="30"/>
        <v>0</v>
      </c>
      <c r="O34" s="69">
        <f t="shared" si="32"/>
        <v>19.5</v>
      </c>
      <c r="P34" s="42">
        <f t="shared" si="33"/>
        <v>19.5</v>
      </c>
      <c r="Q34" s="60"/>
      <c r="R34" s="49"/>
      <c r="S34" s="49"/>
      <c r="T34" s="50"/>
      <c r="U34" s="42"/>
      <c r="V34" s="51"/>
      <c r="W34" s="49"/>
      <c r="X34" s="49"/>
      <c r="Y34" s="50"/>
      <c r="Z34" s="42"/>
      <c r="AA34" s="107"/>
      <c r="AB34" s="49"/>
      <c r="AC34" s="49"/>
      <c r="AD34" s="50"/>
      <c r="AE34" s="71"/>
      <c r="AF34" s="76"/>
      <c r="AG34" s="49"/>
      <c r="AH34" s="49"/>
      <c r="AI34" s="50">
        <v>19.5</v>
      </c>
      <c r="AJ34" s="42">
        <f aca="true" t="shared" si="34" ref="AJ34:AJ40">AI34-AH34</f>
        <v>19.5</v>
      </c>
      <c r="AK34" s="51"/>
      <c r="AL34" s="49"/>
      <c r="AM34" s="49"/>
      <c r="AN34" s="50"/>
      <c r="AO34" s="42"/>
      <c r="AP34" s="51"/>
      <c r="AQ34" s="49"/>
      <c r="AR34" s="49"/>
      <c r="AS34" s="50"/>
      <c r="AT34" s="42"/>
      <c r="AU34" s="106"/>
      <c r="AV34" s="49"/>
      <c r="AW34" s="50"/>
      <c r="AX34" s="50"/>
      <c r="AY34" s="42"/>
      <c r="AZ34" s="60"/>
      <c r="BA34" s="54"/>
    </row>
    <row r="35" spans="1:53" s="11" customFormat="1" ht="36.75" customHeight="1">
      <c r="A35" s="46"/>
      <c r="B35" s="116" t="s">
        <v>47</v>
      </c>
      <c r="C35" s="49">
        <f>H35+M35</f>
        <v>0</v>
      </c>
      <c r="D35" s="49">
        <f>I35+N35</f>
        <v>0</v>
      </c>
      <c r="E35" s="50">
        <f>J35+O35</f>
        <v>0</v>
      </c>
      <c r="F35" s="42">
        <f>E35-D35</f>
        <v>0</v>
      </c>
      <c r="G35" s="51"/>
      <c r="H35" s="49"/>
      <c r="I35" s="49"/>
      <c r="J35" s="49"/>
      <c r="K35" s="42"/>
      <c r="L35" s="51"/>
      <c r="M35" s="52">
        <f>R35+W35+AB35+AG35+AL35+AQ35+AV35</f>
        <v>0</v>
      </c>
      <c r="N35" s="53">
        <f>S35+X35+AC35+AH35+AM35+AR35+AW35</f>
        <v>0</v>
      </c>
      <c r="O35" s="69">
        <f t="shared" si="32"/>
        <v>0</v>
      </c>
      <c r="P35" s="42">
        <f t="shared" si="33"/>
        <v>0</v>
      </c>
      <c r="Q35" s="60"/>
      <c r="R35" s="49"/>
      <c r="S35" s="49"/>
      <c r="T35" s="50"/>
      <c r="U35" s="42"/>
      <c r="V35" s="51"/>
      <c r="W35" s="49"/>
      <c r="X35" s="49"/>
      <c r="Y35" s="50"/>
      <c r="Z35" s="42"/>
      <c r="AA35" s="107"/>
      <c r="AB35" s="49"/>
      <c r="AC35" s="49"/>
      <c r="AD35" s="50"/>
      <c r="AE35" s="71"/>
      <c r="AF35" s="76"/>
      <c r="AG35" s="49"/>
      <c r="AH35" s="49"/>
      <c r="AI35" s="50"/>
      <c r="AJ35" s="42"/>
      <c r="AK35" s="51"/>
      <c r="AL35" s="49"/>
      <c r="AM35" s="49"/>
      <c r="AN35" s="50"/>
      <c r="AO35" s="42"/>
      <c r="AP35" s="51"/>
      <c r="AQ35" s="49"/>
      <c r="AR35" s="49"/>
      <c r="AS35" s="50"/>
      <c r="AT35" s="42"/>
      <c r="AU35" s="106"/>
      <c r="AV35" s="49"/>
      <c r="AW35" s="50"/>
      <c r="AX35" s="50"/>
      <c r="AY35" s="42"/>
      <c r="AZ35" s="60"/>
      <c r="BA35" s="54"/>
    </row>
    <row r="36" spans="1:53" s="11" customFormat="1" ht="15" customHeight="1">
      <c r="A36" s="46">
        <v>11</v>
      </c>
      <c r="B36" s="74" t="s">
        <v>37</v>
      </c>
      <c r="C36" s="49">
        <f t="shared" si="26"/>
        <v>0</v>
      </c>
      <c r="D36" s="49">
        <f t="shared" si="0"/>
        <v>0</v>
      </c>
      <c r="E36" s="50">
        <f t="shared" si="21"/>
        <v>0</v>
      </c>
      <c r="F36" s="42">
        <f t="shared" si="27"/>
        <v>0</v>
      </c>
      <c r="G36" s="51"/>
      <c r="H36" s="49"/>
      <c r="I36" s="49"/>
      <c r="J36" s="49"/>
      <c r="K36" s="42"/>
      <c r="L36" s="51"/>
      <c r="M36" s="52">
        <f t="shared" si="31"/>
        <v>0</v>
      </c>
      <c r="N36" s="53">
        <f t="shared" si="30"/>
        <v>0</v>
      </c>
      <c r="O36" s="69">
        <f t="shared" si="32"/>
        <v>0</v>
      </c>
      <c r="P36" s="42">
        <f t="shared" si="33"/>
        <v>0</v>
      </c>
      <c r="Q36" s="60"/>
      <c r="R36" s="49"/>
      <c r="S36" s="49"/>
      <c r="T36" s="50"/>
      <c r="U36" s="42"/>
      <c r="V36" s="51"/>
      <c r="W36" s="49"/>
      <c r="X36" s="49"/>
      <c r="Y36" s="50"/>
      <c r="Z36" s="42"/>
      <c r="AA36" s="107"/>
      <c r="AB36" s="49"/>
      <c r="AC36" s="49"/>
      <c r="AD36" s="50"/>
      <c r="AE36" s="42"/>
      <c r="AF36" s="51"/>
      <c r="AG36" s="49"/>
      <c r="AH36" s="49"/>
      <c r="AI36" s="50"/>
      <c r="AJ36" s="42"/>
      <c r="AK36" s="51"/>
      <c r="AL36" s="49"/>
      <c r="AM36" s="49"/>
      <c r="AN36" s="50"/>
      <c r="AO36" s="42"/>
      <c r="AP36" s="51"/>
      <c r="AQ36" s="49"/>
      <c r="AR36" s="49"/>
      <c r="AS36" s="50"/>
      <c r="AT36" s="42"/>
      <c r="AU36" s="106"/>
      <c r="AV36" s="49"/>
      <c r="AW36" s="50"/>
      <c r="AX36" s="50"/>
      <c r="AY36" s="42"/>
      <c r="AZ36" s="51"/>
      <c r="BA36" s="54"/>
    </row>
    <row r="37" spans="1:53" s="11" customFormat="1" ht="15" customHeight="1">
      <c r="A37" s="46">
        <v>12</v>
      </c>
      <c r="B37" s="75" t="s">
        <v>18</v>
      </c>
      <c r="C37" s="49">
        <f t="shared" si="26"/>
        <v>157.5</v>
      </c>
      <c r="D37" s="49">
        <f t="shared" si="0"/>
        <v>0</v>
      </c>
      <c r="E37" s="50">
        <f t="shared" si="21"/>
        <v>4.1</v>
      </c>
      <c r="F37" s="42">
        <f t="shared" si="27"/>
        <v>4.1</v>
      </c>
      <c r="G37" s="51">
        <f>E37/C37</f>
        <v>0.02603174603174603</v>
      </c>
      <c r="H37" s="50">
        <v>87</v>
      </c>
      <c r="I37" s="49"/>
      <c r="J37" s="49">
        <v>3.1</v>
      </c>
      <c r="K37" s="42">
        <f>J37-I37</f>
        <v>3.1</v>
      </c>
      <c r="L37" s="51">
        <f>J37/H37</f>
        <v>0.035632183908045977</v>
      </c>
      <c r="M37" s="52">
        <f t="shared" si="31"/>
        <v>70.5</v>
      </c>
      <c r="N37" s="53">
        <f>S37+X37+AC37+AH37+AM37+AR37+AW37</f>
        <v>0</v>
      </c>
      <c r="O37" s="69">
        <f t="shared" si="32"/>
        <v>1</v>
      </c>
      <c r="P37" s="42">
        <f t="shared" si="33"/>
        <v>1</v>
      </c>
      <c r="Q37" s="60">
        <f aca="true" t="shared" si="35" ref="Q32:Q37">O37/M37</f>
        <v>0.014184397163120567</v>
      </c>
      <c r="R37" s="73"/>
      <c r="S37" s="73"/>
      <c r="T37" s="50"/>
      <c r="U37" s="45"/>
      <c r="V37" s="72"/>
      <c r="W37" s="49">
        <v>3.3</v>
      </c>
      <c r="X37" s="49"/>
      <c r="Y37" s="50"/>
      <c r="Z37" s="59">
        <f>Y37-X37</f>
        <v>0</v>
      </c>
      <c r="AA37" s="60">
        <f>Y37/W37</f>
        <v>0</v>
      </c>
      <c r="AB37" s="49"/>
      <c r="AC37" s="49"/>
      <c r="AD37" s="50"/>
      <c r="AE37" s="42"/>
      <c r="AF37" s="51"/>
      <c r="AG37" s="73">
        <v>67.2</v>
      </c>
      <c r="AH37" s="73"/>
      <c r="AI37" s="50">
        <v>1</v>
      </c>
      <c r="AJ37" s="71">
        <f>AI37-AH37</f>
        <v>1</v>
      </c>
      <c r="AK37" s="76">
        <f>AI37/AG37</f>
        <v>0.01488095238095238</v>
      </c>
      <c r="AL37" s="49"/>
      <c r="AM37" s="49"/>
      <c r="AN37" s="50"/>
      <c r="AO37" s="42"/>
      <c r="AP37" s="51"/>
      <c r="AQ37" s="49"/>
      <c r="AR37" s="49"/>
      <c r="AS37" s="50"/>
      <c r="AT37" s="42"/>
      <c r="AU37" s="106"/>
      <c r="AV37" s="49"/>
      <c r="AW37" s="50"/>
      <c r="AX37" s="50"/>
      <c r="AY37" s="42"/>
      <c r="AZ37" s="60"/>
      <c r="BA37" s="54"/>
    </row>
    <row r="38" spans="1:53" s="12" customFormat="1" ht="18">
      <c r="A38" s="64"/>
      <c r="B38" s="116" t="s">
        <v>38</v>
      </c>
      <c r="C38" s="57">
        <f t="shared" si="26"/>
        <v>67.70000000000002</v>
      </c>
      <c r="D38" s="57">
        <f>I38+N38</f>
        <v>1</v>
      </c>
      <c r="E38" s="57">
        <f t="shared" si="21"/>
        <v>3</v>
      </c>
      <c r="F38" s="59">
        <f t="shared" si="27"/>
        <v>2</v>
      </c>
      <c r="G38" s="60">
        <f>E38/C38</f>
        <v>0.04431314623338256</v>
      </c>
      <c r="H38" s="58"/>
      <c r="I38" s="57"/>
      <c r="J38" s="57"/>
      <c r="K38" s="59"/>
      <c r="L38" s="107"/>
      <c r="M38" s="61">
        <f t="shared" si="31"/>
        <v>67.70000000000002</v>
      </c>
      <c r="N38" s="62">
        <f>S38+X38+AC38+AH38+AM38+AR38+AW38</f>
        <v>1</v>
      </c>
      <c r="O38" s="93">
        <f t="shared" si="32"/>
        <v>3</v>
      </c>
      <c r="P38" s="59">
        <f t="shared" si="33"/>
        <v>2</v>
      </c>
      <c r="Q38" s="60">
        <f>O38/M38</f>
        <v>0.04431314623338256</v>
      </c>
      <c r="R38" s="70">
        <v>8.3</v>
      </c>
      <c r="S38" s="70"/>
      <c r="T38" s="58"/>
      <c r="U38" s="59">
        <f>T38-S38</f>
        <v>0</v>
      </c>
      <c r="V38" s="60">
        <f>T38/R38</f>
        <v>0</v>
      </c>
      <c r="W38" s="57"/>
      <c r="X38" s="57"/>
      <c r="Y38" s="58"/>
      <c r="Z38" s="71"/>
      <c r="AA38" s="107"/>
      <c r="AB38" s="57">
        <v>2.5</v>
      </c>
      <c r="AC38" s="57"/>
      <c r="AD38" s="58"/>
      <c r="AE38" s="71">
        <f>AD38-AC38</f>
        <v>0</v>
      </c>
      <c r="AF38" s="76">
        <f>AD38/AB38</f>
        <v>0</v>
      </c>
      <c r="AG38" s="70">
        <v>43.1</v>
      </c>
      <c r="AH38" s="70">
        <v>1</v>
      </c>
      <c r="AI38" s="58"/>
      <c r="AJ38" s="71">
        <f t="shared" si="34"/>
        <v>-1</v>
      </c>
      <c r="AK38" s="76">
        <f>AI38/AG38</f>
        <v>0</v>
      </c>
      <c r="AL38" s="57">
        <v>11.7</v>
      </c>
      <c r="AM38" s="57"/>
      <c r="AN38" s="58">
        <v>3</v>
      </c>
      <c r="AO38" s="59">
        <f>AN38-AM38</f>
        <v>3</v>
      </c>
      <c r="AP38" s="107">
        <f>AN38/AL38</f>
        <v>0.25641025641025644</v>
      </c>
      <c r="AQ38" s="57">
        <v>1.2</v>
      </c>
      <c r="AR38" s="57"/>
      <c r="AS38" s="58"/>
      <c r="AT38" s="59">
        <f>AS38-AR38</f>
        <v>0</v>
      </c>
      <c r="AU38" s="107">
        <f>AS38/AQ38</f>
        <v>0</v>
      </c>
      <c r="AV38" s="57">
        <v>0.9</v>
      </c>
      <c r="AW38" s="58"/>
      <c r="AX38" s="58"/>
      <c r="AY38" s="59">
        <f>AX38-AW38</f>
        <v>0</v>
      </c>
      <c r="AZ38" s="107">
        <f>AX38/AV38</f>
        <v>0</v>
      </c>
      <c r="BA38" s="65"/>
    </row>
    <row r="39" spans="1:53" s="11" customFormat="1" ht="15" customHeight="1" thickBot="1">
      <c r="A39" s="129">
        <v>13</v>
      </c>
      <c r="B39" s="130" t="s">
        <v>39</v>
      </c>
      <c r="C39" s="131">
        <f t="shared" si="26"/>
        <v>600</v>
      </c>
      <c r="D39" s="131">
        <f>I39+N39</f>
        <v>39.2</v>
      </c>
      <c r="E39" s="127">
        <f t="shared" si="21"/>
        <v>39.2</v>
      </c>
      <c r="F39" s="131">
        <f t="shared" si="27"/>
        <v>0</v>
      </c>
      <c r="G39" s="51">
        <f>E39/C39</f>
        <v>0.06533333333333334</v>
      </c>
      <c r="H39" s="123"/>
      <c r="I39" s="123"/>
      <c r="J39" s="132"/>
      <c r="K39" s="133"/>
      <c r="L39" s="121"/>
      <c r="M39" s="134">
        <f t="shared" si="31"/>
        <v>600</v>
      </c>
      <c r="N39" s="135">
        <f>S39+X39+AC39+AH39+AM39+AR39+AW39</f>
        <v>39.2</v>
      </c>
      <c r="O39" s="132">
        <f t="shared" si="32"/>
        <v>39.2</v>
      </c>
      <c r="P39" s="136">
        <f t="shared" si="33"/>
        <v>0</v>
      </c>
      <c r="Q39" s="60">
        <f>O39/M39</f>
        <v>0.06533333333333334</v>
      </c>
      <c r="R39" s="120"/>
      <c r="S39" s="126"/>
      <c r="T39" s="127"/>
      <c r="U39" s="126"/>
      <c r="V39" s="128"/>
      <c r="W39" s="125"/>
      <c r="X39" s="123"/>
      <c r="Y39" s="118"/>
      <c r="Z39" s="122"/>
      <c r="AA39" s="124"/>
      <c r="AB39" s="123"/>
      <c r="AC39" s="123"/>
      <c r="AD39" s="118"/>
      <c r="AE39" s="122"/>
      <c r="AF39" s="121"/>
      <c r="AG39" s="120">
        <v>600</v>
      </c>
      <c r="AH39" s="119">
        <v>39.2</v>
      </c>
      <c r="AI39" s="118">
        <v>39.2</v>
      </c>
      <c r="AJ39" s="45">
        <f>AI39-AH39</f>
        <v>0</v>
      </c>
      <c r="AK39" s="72">
        <f>AI39/AG39</f>
        <v>0.06533333333333334</v>
      </c>
      <c r="AL39" s="49"/>
      <c r="AM39" s="49"/>
      <c r="AN39" s="50"/>
      <c r="AO39" s="42"/>
      <c r="AP39" s="51"/>
      <c r="AQ39" s="49"/>
      <c r="AR39" s="49"/>
      <c r="AS39" s="50"/>
      <c r="AT39" s="42"/>
      <c r="AU39" s="106"/>
      <c r="AV39" s="49"/>
      <c r="AW39" s="50"/>
      <c r="AX39" s="50"/>
      <c r="AY39" s="42"/>
      <c r="AZ39" s="51"/>
      <c r="BA39" s="54"/>
    </row>
    <row r="40" spans="1:53" s="88" customFormat="1" ht="15" customHeight="1" thickBot="1">
      <c r="A40" s="77"/>
      <c r="B40" s="78" t="s">
        <v>5</v>
      </c>
      <c r="C40" s="79">
        <f t="shared" si="26"/>
        <v>275416.4</v>
      </c>
      <c r="D40" s="80">
        <f>I40+N40</f>
        <v>12259.4</v>
      </c>
      <c r="E40" s="80">
        <f t="shared" si="21"/>
        <v>13703.33</v>
      </c>
      <c r="F40" s="81">
        <f t="shared" si="27"/>
        <v>1443.9300000000003</v>
      </c>
      <c r="G40" s="84">
        <f>E40/C40</f>
        <v>0.04975495286409959</v>
      </c>
      <c r="H40" s="86">
        <f>H6+H22</f>
        <v>167018.9</v>
      </c>
      <c r="I40" s="83">
        <f>I6+I22</f>
        <v>6743.900000000001</v>
      </c>
      <c r="J40" s="80">
        <f>J6+J22</f>
        <v>8166.700000000001</v>
      </c>
      <c r="K40" s="83">
        <f>J40-I40</f>
        <v>1422.8000000000002</v>
      </c>
      <c r="L40" s="82">
        <f>J40/H40</f>
        <v>0.04889686137317394</v>
      </c>
      <c r="M40" s="79">
        <f>M6+M22</f>
        <v>108397.5</v>
      </c>
      <c r="N40" s="83">
        <f>N6+N22</f>
        <v>5515.499999999999</v>
      </c>
      <c r="O40" s="80">
        <f>O6+O22</f>
        <v>5536.629999999999</v>
      </c>
      <c r="P40" s="81">
        <f t="shared" si="33"/>
        <v>21.13000000000011</v>
      </c>
      <c r="Q40" s="84">
        <f>O40/M40</f>
        <v>0.05107710048663483</v>
      </c>
      <c r="R40" s="81">
        <f>R6+R22</f>
        <v>1800.3</v>
      </c>
      <c r="S40" s="80">
        <f>S6+S22</f>
        <v>3.4000000000000004</v>
      </c>
      <c r="T40" s="80">
        <f>T6+T22</f>
        <v>0.8300000000000001</v>
      </c>
      <c r="U40" s="81">
        <f>T40-S40</f>
        <v>-2.5700000000000003</v>
      </c>
      <c r="V40" s="82">
        <f>T40/R40</f>
        <v>0.00046103427206576687</v>
      </c>
      <c r="W40" s="81">
        <f>W6+W22</f>
        <v>4573.3</v>
      </c>
      <c r="X40" s="83">
        <f>X6+X22</f>
        <v>99.2</v>
      </c>
      <c r="Y40" s="83">
        <f>Y6+Y22</f>
        <v>99.2</v>
      </c>
      <c r="Z40" s="83">
        <f>Y40-X40</f>
        <v>0</v>
      </c>
      <c r="AA40" s="82">
        <f>Y40/W40</f>
        <v>0.02169112019766908</v>
      </c>
      <c r="AB40" s="86">
        <f>AB6+AB22</f>
        <v>6532.5</v>
      </c>
      <c r="AC40" s="83">
        <f>AC6+AC22</f>
        <v>191</v>
      </c>
      <c r="AD40" s="83">
        <f>AD6+AD22</f>
        <v>191.8</v>
      </c>
      <c r="AE40" s="83">
        <f>AD40-AC40</f>
        <v>0.8000000000000114</v>
      </c>
      <c r="AF40" s="82">
        <f>AD40/AB40</f>
        <v>0.029360887868350557</v>
      </c>
      <c r="AG40" s="81">
        <f>AG6+AG22</f>
        <v>70844.3</v>
      </c>
      <c r="AH40" s="80">
        <f>AH6+AH22</f>
        <v>3776.7</v>
      </c>
      <c r="AI40" s="83">
        <f>AI6+AI22</f>
        <v>3796.2</v>
      </c>
      <c r="AJ40" s="83">
        <f t="shared" si="34"/>
        <v>19.5</v>
      </c>
      <c r="AK40" s="84">
        <f>AI40/AG40</f>
        <v>0.05358511552799589</v>
      </c>
      <c r="AL40" s="85">
        <f>AL6+AL22</f>
        <v>12987.4</v>
      </c>
      <c r="AM40" s="83">
        <f>AM6+AM22</f>
        <v>1059.5000000000002</v>
      </c>
      <c r="AN40" s="83">
        <f>AN6+AN22</f>
        <v>1062.5000000000002</v>
      </c>
      <c r="AO40" s="85">
        <f>AN40-AM40</f>
        <v>3</v>
      </c>
      <c r="AP40" s="84">
        <f>AN40/AL40</f>
        <v>0.08181006206015062</v>
      </c>
      <c r="AQ40" s="86">
        <f>AQ6+AQ22</f>
        <v>6994.9</v>
      </c>
      <c r="AR40" s="83">
        <f>AR6+AR22</f>
        <v>71.6</v>
      </c>
      <c r="AS40" s="83">
        <f>AS6+AS22</f>
        <v>72</v>
      </c>
      <c r="AT40" s="85">
        <f>AS40-AR40</f>
        <v>0.4000000000000057</v>
      </c>
      <c r="AU40" s="84">
        <f>AS40/AQ40</f>
        <v>0.010293213627071153</v>
      </c>
      <c r="AV40" s="85">
        <f>AV6+AV22</f>
        <v>4664.799999999999</v>
      </c>
      <c r="AW40" s="83">
        <f>AW6+AW22</f>
        <v>314.09999999999997</v>
      </c>
      <c r="AX40" s="83">
        <f>AX6+AX22</f>
        <v>314.09999999999997</v>
      </c>
      <c r="AY40" s="85">
        <f>AX40-AW40</f>
        <v>0</v>
      </c>
      <c r="AZ40" s="84">
        <f>AX40/AV40</f>
        <v>0.06733407648773795</v>
      </c>
      <c r="BA40" s="87"/>
    </row>
    <row r="41" spans="1:53" s="12" customFormat="1" ht="18">
      <c r="A41" s="142" t="s">
        <v>23</v>
      </c>
      <c r="B41" s="142"/>
      <c r="C41" s="142"/>
      <c r="D41" s="142"/>
      <c r="E41" s="142"/>
      <c r="F41" s="142"/>
      <c r="G41" s="142"/>
      <c r="H41" s="142"/>
      <c r="I41" s="142"/>
      <c r="J41" s="90"/>
      <c r="K41" s="89"/>
      <c r="L41" s="89"/>
      <c r="M41" s="90"/>
      <c r="N41" s="90"/>
      <c r="O41" s="90"/>
      <c r="P41" s="90"/>
      <c r="Q41" s="90"/>
      <c r="R41" s="91"/>
      <c r="S41" s="91"/>
      <c r="T41" s="105"/>
      <c r="U41" s="91"/>
      <c r="V41" s="91"/>
      <c r="W41" s="91"/>
      <c r="X41" s="91"/>
      <c r="Y41" s="91"/>
      <c r="Z41" s="91"/>
      <c r="AA41" s="91"/>
      <c r="AB41" s="91"/>
      <c r="AC41" s="92"/>
      <c r="AD41" s="105" t="s">
        <v>27</v>
      </c>
      <c r="AE41" s="91"/>
      <c r="AF41" s="91"/>
      <c r="AG41" s="91"/>
      <c r="AH41" s="91"/>
      <c r="AI41" s="91"/>
      <c r="AJ41" s="91"/>
      <c r="AK41" s="91"/>
      <c r="AL41" s="91"/>
      <c r="AM41" s="91"/>
      <c r="AN41" s="90"/>
      <c r="AO41" s="91"/>
      <c r="AP41" s="91"/>
      <c r="AQ41" s="110"/>
      <c r="AR41" s="91"/>
      <c r="AS41" s="109"/>
      <c r="AT41" s="91"/>
      <c r="AU41" s="91"/>
      <c r="AV41" s="91"/>
      <c r="AW41" s="91"/>
      <c r="AX41" s="91"/>
      <c r="AY41" s="91"/>
      <c r="AZ41" s="91"/>
      <c r="BA41" s="27"/>
    </row>
    <row r="42" spans="5:50" s="6" customFormat="1" ht="18">
      <c r="E42" s="104"/>
      <c r="I42" s="3"/>
      <c r="J42" s="94"/>
      <c r="O42" s="94"/>
      <c r="T42" s="7"/>
      <c r="Y42" s="102"/>
      <c r="AD42" s="103"/>
      <c r="AI42" s="94"/>
      <c r="AN42" s="103"/>
      <c r="AS42" s="94"/>
      <c r="AX42" s="94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</sheetData>
  <sheetProtection/>
  <mergeCells count="64"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  <mergeCell ref="R2:V2"/>
    <mergeCell ref="W2:AA2"/>
    <mergeCell ref="AD3:AD4"/>
    <mergeCell ref="AA3:AA4"/>
    <mergeCell ref="AC3:AC4"/>
    <mergeCell ref="X3:X4"/>
    <mergeCell ref="Z3:Z4"/>
    <mergeCell ref="U3:U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H3:H4"/>
    <mergeCell ref="Q3:Q4"/>
    <mergeCell ref="R3:R4"/>
    <mergeCell ref="N3:N4"/>
    <mergeCell ref="I3:I4"/>
    <mergeCell ref="J3:J4"/>
    <mergeCell ref="K3:K4"/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Белоусова</cp:lastModifiedBy>
  <cp:lastPrinted>2020-02-05T06:36:04Z</cp:lastPrinted>
  <dcterms:created xsi:type="dcterms:W3CDTF">2006-11-08T10:58:51Z</dcterms:created>
  <dcterms:modified xsi:type="dcterms:W3CDTF">2020-02-05T06:50:33Z</dcterms:modified>
  <cp:category/>
  <cp:version/>
  <cp:contentType/>
  <cp:contentStatus/>
</cp:coreProperties>
</file>