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24" sheetId="1" r:id="rId1"/>
  </sheets>
  <definedNames>
    <definedName name="_xlnm.Print_Area" localSheetId="0">'2024'!$A$1:$BA$46</definedName>
  </definedNames>
  <calcPr fullCalcOnLoad="1"/>
</workbook>
</file>

<file path=xl/sharedStrings.xml><?xml version="1.0" encoding="utf-8"?>
<sst xmlns="http://schemas.openxmlformats.org/spreadsheetml/2006/main" count="102" uniqueCount="55">
  <si>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</si>
  <si>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</si>
  <si>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</si>
  <si>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</si>
  <si>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</si>
  <si>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</si>
  <si>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</si>
  <si>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</si>
  <si>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</si>
  <si>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</si>
  <si>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</si>
  <si>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</si>
  <si>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</si>
  <si>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</si>
  <si>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</si>
  <si>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</si>
  <si>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</si>
  <si>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</si>
  <si>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</si>
  <si>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</si>
  <si>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</si>
  <si>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</si>
  <si>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</si>
  <si>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</si>
  <si>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</si>
  <si>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</si>
  <si>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</si>
  <si>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</si>
  <si>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</si>
  <si>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</si>
  <si>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</si>
  <si>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</si>
  <si>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</si>
  <si>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</si>
  <si>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</si>
  <si>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</si>
  <si>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</si>
  <si>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</si>
  <si>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</si>
  <si>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</si>
  <si>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</si>
  <si>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</si>
  <si>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</si>
  <si>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</si>
  <si>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</si>
  <si>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</si>
  <si>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</si>
  <si>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</si>
  <si>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</si>
  <si>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</si>
  <si>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</si>
  <si>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>План 2-го месяца</t>
  </si>
  <si>
    <t>Фактическое поступление на 01.03.24</t>
  </si>
  <si>
    <t>Отклонение 2-го месяца</t>
  </si>
  <si>
    <t xml:space="preserve"> Выполнение плана по доходам консолидированного бюджета Константиновского района на 1 марта 2024 года (по отчету)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</si>
</sst>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6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sz val="14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1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3" fontId="8" fillId="0" borderId="21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3" xfId="0" applyNumberFormat="1" applyFont="1" applyFill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73" fontId="8" fillId="0" borderId="24" xfId="0" applyNumberFormat="1" applyFont="1" applyBorder="1" applyAlignment="1">
      <alignment horizontal="center" vertical="center"/>
    </xf>
    <xf numFmtId="173" fontId="8" fillId="0" borderId="25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6" xfId="0" applyNumberFormat="1" applyFont="1" applyFill="1" applyBorder="1" applyAlignment="1">
      <alignment horizontal="center" vertical="center"/>
    </xf>
    <xf numFmtId="173" fontId="8" fillId="0" borderId="25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174" fontId="11" fillId="0" borderId="26" xfId="0" applyNumberFormat="1" applyFont="1" applyFill="1" applyBorder="1" applyAlignment="1">
      <alignment horizontal="center" vertical="center"/>
    </xf>
    <xf numFmtId="173" fontId="11" fillId="0" borderId="25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4" fontId="12" fillId="0" borderId="2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72" fillId="0" borderId="0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74" fillId="0" borderId="0" xfId="0" applyFont="1" applyBorder="1" applyAlignment="1">
      <alignment/>
    </xf>
    <xf numFmtId="0" fontId="72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6" xfId="0" applyNumberFormat="1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173" fontId="8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1" fontId="8" fillId="0" borderId="22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173" fontId="25" fillId="0" borderId="24" xfId="0" applyNumberFormat="1" applyFont="1" applyBorder="1" applyAlignment="1">
      <alignment horizontal="center" vertical="center"/>
    </xf>
    <xf numFmtId="173" fontId="25" fillId="0" borderId="25" xfId="0" applyNumberFormat="1" applyFont="1" applyBorder="1" applyAlignment="1">
      <alignment horizontal="center" vertical="center"/>
    </xf>
    <xf numFmtId="173" fontId="25" fillId="0" borderId="10" xfId="0" applyNumberFormat="1" applyFont="1" applyBorder="1" applyAlignment="1">
      <alignment horizontal="center" vertical="center"/>
    </xf>
    <xf numFmtId="173" fontId="25" fillId="0" borderId="22" xfId="0" applyNumberFormat="1" applyFont="1" applyBorder="1" applyAlignment="1">
      <alignment horizontal="center" vertical="center"/>
    </xf>
    <xf numFmtId="174" fontId="25" fillId="0" borderId="26" xfId="0" applyNumberFormat="1" applyFont="1" applyFill="1" applyBorder="1" applyAlignment="1">
      <alignment horizontal="center" vertical="center"/>
    </xf>
    <xf numFmtId="173" fontId="25" fillId="0" borderId="25" xfId="0" applyNumberFormat="1" applyFont="1" applyFill="1" applyBorder="1" applyAlignment="1">
      <alignment horizontal="center" vertical="center"/>
    </xf>
    <xf numFmtId="173" fontId="25" fillId="0" borderId="10" xfId="0" applyNumberFormat="1" applyFont="1" applyFill="1" applyBorder="1" applyAlignment="1">
      <alignment horizontal="center" vertical="center"/>
    </xf>
    <xf numFmtId="174" fontId="26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2" fontId="25" fillId="0" borderId="2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174" fontId="8" fillId="0" borderId="29" xfId="0" applyNumberFormat="1" applyFont="1" applyFill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173" fontId="11" fillId="0" borderId="17" xfId="0" applyNumberFormat="1" applyFont="1" applyBorder="1" applyAlignment="1">
      <alignment horizontal="center" vertical="center"/>
    </xf>
    <xf numFmtId="173" fontId="11" fillId="0" borderId="24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left" vertical="center"/>
    </xf>
    <xf numFmtId="173" fontId="8" fillId="33" borderId="32" xfId="0" applyNumberFormat="1" applyFont="1" applyFill="1" applyBorder="1" applyAlignment="1">
      <alignment horizontal="center"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0" xfId="0" applyNumberFormat="1" applyFont="1" applyFill="1" applyBorder="1" applyAlignment="1">
      <alignment horizontal="center" vertical="center"/>
    </xf>
    <xf numFmtId="174" fontId="8" fillId="33" borderId="34" xfId="0" applyNumberFormat="1" applyFont="1" applyFill="1" applyBorder="1" applyAlignment="1">
      <alignment horizontal="center" vertical="center"/>
    </xf>
    <xf numFmtId="173" fontId="8" fillId="33" borderId="35" xfId="0" applyNumberFormat="1" applyFont="1" applyFill="1" applyBorder="1" applyAlignment="1">
      <alignment horizontal="center" vertical="center"/>
    </xf>
    <xf numFmtId="174" fontId="8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173" fontId="8" fillId="33" borderId="39" xfId="0" applyNumberFormat="1" applyFont="1" applyFill="1" applyBorder="1" applyAlignment="1">
      <alignment horizontal="center" vertical="center"/>
    </xf>
    <xf numFmtId="173" fontId="8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40" xfId="0" applyNumberFormat="1" applyFont="1" applyBorder="1" applyAlignment="1">
      <alignment horizontal="center" vertical="center"/>
    </xf>
    <xf numFmtId="173" fontId="8" fillId="0" borderId="41" xfId="0" applyNumberFormat="1" applyFont="1" applyBorder="1" applyAlignment="1">
      <alignment horizontal="center" vertical="center"/>
    </xf>
    <xf numFmtId="173" fontId="9" fillId="33" borderId="35" xfId="0" applyNumberFormat="1" applyFont="1" applyFill="1" applyBorder="1" applyAlignment="1">
      <alignment horizontal="center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42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41" xfId="0" applyNumberFormat="1" applyFont="1" applyFill="1" applyBorder="1" applyAlignment="1">
      <alignment horizontal="center" vertical="center"/>
    </xf>
    <xf numFmtId="174" fontId="2" fillId="0" borderId="43" xfId="0" applyNumberFormat="1" applyFont="1" applyFill="1" applyBorder="1" applyAlignment="1">
      <alignment vertical="center"/>
    </xf>
    <xf numFmtId="174" fontId="75" fillId="33" borderId="43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173" fontId="8" fillId="0" borderId="44" xfId="0" applyNumberFormat="1" applyFont="1" applyFill="1" applyBorder="1" applyAlignment="1">
      <alignment horizontal="center" vertical="center"/>
    </xf>
    <xf numFmtId="174" fontId="9" fillId="0" borderId="19" xfId="0" applyNumberFormat="1" applyFont="1" applyFill="1" applyBorder="1" applyAlignment="1">
      <alignment horizontal="center" vertical="center"/>
    </xf>
    <xf numFmtId="174" fontId="11" fillId="0" borderId="29" xfId="0" applyNumberFormat="1" applyFont="1" applyFill="1" applyBorder="1" applyAlignment="1">
      <alignment horizontal="center" vertical="center"/>
    </xf>
    <xf numFmtId="173" fontId="9" fillId="33" borderId="17" xfId="0" applyNumberFormat="1" applyFont="1" applyFill="1" applyBorder="1" applyAlignment="1">
      <alignment horizontal="center" vertical="center"/>
    </xf>
    <xf numFmtId="173" fontId="11" fillId="0" borderId="18" xfId="0" applyNumberFormat="1" applyFont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174" fontId="8" fillId="33" borderId="37" xfId="0" applyNumberFormat="1" applyFont="1" applyFill="1" applyBorder="1" applyAlignment="1">
      <alignment horizontal="center" vertical="center"/>
    </xf>
    <xf numFmtId="174" fontId="8" fillId="0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174" fontId="9" fillId="0" borderId="23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19" fillId="0" borderId="26" xfId="0" applyFont="1" applyBorder="1" applyAlignment="1">
      <alignment vertical="center" wrapText="1"/>
    </xf>
    <xf numFmtId="0" fontId="71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173" fontId="8" fillId="0" borderId="18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31938067"/>
        <c:axId val="19007148"/>
      </c:barChart>
      <c:catAx>
        <c:axId val="31938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07148"/>
        <c:crosses val="autoZero"/>
        <c:auto val="1"/>
        <c:lblOffset val="100"/>
        <c:tickLblSkip val="1"/>
        <c:noMultiLvlLbl val="0"/>
      </c:catAx>
      <c:valAx>
        <c:axId val="190071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380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846605"/>
        <c:axId val="63183990"/>
      </c:barChart>
      <c:catAx>
        <c:axId val="368466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183990"/>
        <c:crosses val="autoZero"/>
        <c:auto val="1"/>
        <c:lblOffset val="100"/>
        <c:tickLblSkip val="1"/>
        <c:noMultiLvlLbl val="0"/>
      </c:catAx>
      <c:valAx>
        <c:axId val="6318399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8466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1784999"/>
        <c:axId val="17629536"/>
      </c:bar3DChart>
      <c:catAx>
        <c:axId val="31784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629536"/>
        <c:crosses val="autoZero"/>
        <c:auto val="1"/>
        <c:lblOffset val="100"/>
        <c:tickLblSkip val="1"/>
        <c:noMultiLvlLbl val="0"/>
      </c:catAx>
      <c:valAx>
        <c:axId val="176295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8499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4448097"/>
        <c:axId val="18706282"/>
      </c:bar3DChart>
      <c:catAx>
        <c:axId val="24448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706282"/>
        <c:crosses val="autoZero"/>
        <c:auto val="1"/>
        <c:lblOffset val="100"/>
        <c:tickLblSkip val="1"/>
        <c:noMultiLvlLbl val="0"/>
      </c:catAx>
      <c:valAx>
        <c:axId val="187062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480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4138811"/>
        <c:axId val="38813844"/>
      </c:bar3DChart>
      <c:catAx>
        <c:axId val="34138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813844"/>
        <c:crosses val="autoZero"/>
        <c:auto val="1"/>
        <c:lblOffset val="100"/>
        <c:tickLblSkip val="1"/>
        <c:noMultiLvlLbl val="0"/>
      </c:catAx>
      <c:valAx>
        <c:axId val="388138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3881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85725" y="9848850"/>
        <a:ext cx="14497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182975" y="984885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1736050" y="9848850"/>
        <a:ext cx="7038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8879800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347400" y="9848850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SheetLayoutView="100" workbookViewId="0" topLeftCell="B1">
      <pane xSplit="1" topLeftCell="C1" activePane="topRight" state="frozen"/>
      <selection pane="topLeft" activeCell="B1" sqref="B1"/>
      <selection pane="topRight" activeCell="AH45" sqref="AH45"/>
    </sheetView>
  </sheetViews>
  <sheetFormatPr defaultColWidth="9.00390625" defaultRowHeight="12.75"/>
  <cols>
    <col min="1" max="1" width="3.87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7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7" customWidth="1"/>
    <col min="31" max="31" width="10.375" style="1" customWidth="1"/>
    <col min="32" max="32" width="12.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375" style="1" customWidth="1"/>
    <col min="43" max="43" width="9.125" style="1" customWidth="1"/>
    <col min="44" max="44" width="9.875" style="1" customWidth="1"/>
    <col min="45" max="45" width="11.375" style="7" customWidth="1"/>
    <col min="46" max="47" width="10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1:27" ht="18.75">
      <c r="A2" s="183" t="s">
        <v>54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V2" s="5"/>
      <c r="AA2" s="5"/>
    </row>
    <row r="3" spans="1:53" s="70" customFormat="1" ht="17.2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5"/>
      <c r="N3" s="185"/>
      <c r="O3" s="185"/>
      <c r="P3" s="67"/>
      <c r="Q3" s="68"/>
      <c r="R3" s="69"/>
      <c r="T3" s="71"/>
      <c r="V3" s="72"/>
      <c r="Y3" s="71"/>
      <c r="AA3" s="72"/>
      <c r="AD3" s="71"/>
      <c r="AI3" s="71"/>
      <c r="AN3" s="71"/>
      <c r="AS3" s="71"/>
      <c r="AX3" s="71"/>
      <c r="AZ3" s="72"/>
      <c r="BA3" s="72"/>
    </row>
    <row r="4" spans="1:60" s="158" customFormat="1" ht="15" customHeight="1">
      <c r="A4" s="163" t="s">
        <v>0</v>
      </c>
      <c r="B4" s="166" t="s">
        <v>1</v>
      </c>
      <c r="C4" s="171" t="s">
        <v>15</v>
      </c>
      <c r="D4" s="172"/>
      <c r="E4" s="172"/>
      <c r="F4" s="172"/>
      <c r="G4" s="173"/>
      <c r="H4" s="176" t="s">
        <v>14</v>
      </c>
      <c r="I4" s="174"/>
      <c r="J4" s="174"/>
      <c r="K4" s="174"/>
      <c r="L4" s="175"/>
      <c r="M4" s="174" t="s">
        <v>2</v>
      </c>
      <c r="N4" s="174"/>
      <c r="O4" s="174"/>
      <c r="P4" s="174"/>
      <c r="Q4" s="175"/>
      <c r="R4" s="174" t="s">
        <v>7</v>
      </c>
      <c r="S4" s="174"/>
      <c r="T4" s="174"/>
      <c r="U4" s="174"/>
      <c r="V4" s="175"/>
      <c r="W4" s="174" t="s">
        <v>12</v>
      </c>
      <c r="X4" s="174"/>
      <c r="Y4" s="174"/>
      <c r="Z4" s="174"/>
      <c r="AA4" s="175"/>
      <c r="AB4" s="174" t="s">
        <v>11</v>
      </c>
      <c r="AC4" s="174"/>
      <c r="AD4" s="174"/>
      <c r="AE4" s="174"/>
      <c r="AF4" s="175"/>
      <c r="AG4" s="174" t="s">
        <v>13</v>
      </c>
      <c r="AH4" s="174"/>
      <c r="AI4" s="174"/>
      <c r="AJ4" s="174"/>
      <c r="AK4" s="175"/>
      <c r="AL4" s="174" t="s">
        <v>10</v>
      </c>
      <c r="AM4" s="174"/>
      <c r="AN4" s="174"/>
      <c r="AO4" s="174"/>
      <c r="AP4" s="175"/>
      <c r="AQ4" s="174" t="s">
        <v>9</v>
      </c>
      <c r="AR4" s="174"/>
      <c r="AS4" s="174"/>
      <c r="AT4" s="174"/>
      <c r="AU4" s="175"/>
      <c r="AV4" s="174" t="s">
        <v>8</v>
      </c>
      <c r="AW4" s="174"/>
      <c r="AX4" s="174"/>
      <c r="AY4" s="174"/>
      <c r="AZ4" s="175"/>
      <c r="BA4" s="159"/>
      <c r="BB4" s="11"/>
      <c r="BC4" s="11"/>
      <c r="BD4" s="11"/>
      <c r="BE4" s="11"/>
      <c r="BF4" s="11"/>
      <c r="BG4" s="11"/>
      <c r="BH4" s="11"/>
    </row>
    <row r="5" spans="1:53" s="11" customFormat="1" ht="19.5" customHeight="1">
      <c r="A5" s="165"/>
      <c r="B5" s="167"/>
      <c r="C5" s="181" t="s">
        <v>6</v>
      </c>
      <c r="D5" s="163" t="s">
        <v>51</v>
      </c>
      <c r="E5" s="163" t="s">
        <v>52</v>
      </c>
      <c r="F5" s="163" t="s">
        <v>53</v>
      </c>
      <c r="G5" s="179" t="s">
        <v>20</v>
      </c>
      <c r="H5" s="177" t="s">
        <v>6</v>
      </c>
      <c r="I5" s="163" t="s">
        <v>51</v>
      </c>
      <c r="J5" s="163" t="s">
        <v>52</v>
      </c>
      <c r="K5" s="163" t="s">
        <v>53</v>
      </c>
      <c r="L5" s="166" t="s">
        <v>20</v>
      </c>
      <c r="M5" s="169" t="s">
        <v>6</v>
      </c>
      <c r="N5" s="163" t="s">
        <v>51</v>
      </c>
      <c r="O5" s="163" t="s">
        <v>52</v>
      </c>
      <c r="P5" s="163" t="s">
        <v>53</v>
      </c>
      <c r="Q5" s="179" t="s">
        <v>20</v>
      </c>
      <c r="R5" s="177" t="s">
        <v>6</v>
      </c>
      <c r="S5" s="163" t="s">
        <v>51</v>
      </c>
      <c r="T5" s="163" t="s">
        <v>52</v>
      </c>
      <c r="U5" s="163" t="s">
        <v>53</v>
      </c>
      <c r="V5" s="179" t="s">
        <v>20</v>
      </c>
      <c r="W5" s="177" t="s">
        <v>6</v>
      </c>
      <c r="X5" s="163" t="s">
        <v>51</v>
      </c>
      <c r="Y5" s="163" t="s">
        <v>52</v>
      </c>
      <c r="Z5" s="163" t="s">
        <v>53</v>
      </c>
      <c r="AA5" s="179" t="s">
        <v>20</v>
      </c>
      <c r="AB5" s="177" t="s">
        <v>6</v>
      </c>
      <c r="AC5" s="163" t="s">
        <v>51</v>
      </c>
      <c r="AD5" s="163" t="s">
        <v>52</v>
      </c>
      <c r="AE5" s="163" t="s">
        <v>53</v>
      </c>
      <c r="AF5" s="179" t="s">
        <v>20</v>
      </c>
      <c r="AG5" s="177" t="s">
        <v>6</v>
      </c>
      <c r="AH5" s="163" t="s">
        <v>51</v>
      </c>
      <c r="AI5" s="163" t="s">
        <v>52</v>
      </c>
      <c r="AJ5" s="163" t="s">
        <v>53</v>
      </c>
      <c r="AK5" s="179" t="s">
        <v>20</v>
      </c>
      <c r="AL5" s="177" t="s">
        <v>6</v>
      </c>
      <c r="AM5" s="163" t="s">
        <v>51</v>
      </c>
      <c r="AN5" s="163" t="s">
        <v>52</v>
      </c>
      <c r="AO5" s="163" t="s">
        <v>53</v>
      </c>
      <c r="AP5" s="179" t="s">
        <v>20</v>
      </c>
      <c r="AQ5" s="177" t="s">
        <v>6</v>
      </c>
      <c r="AR5" s="163" t="s">
        <v>51</v>
      </c>
      <c r="AS5" s="163" t="s">
        <v>52</v>
      </c>
      <c r="AT5" s="163" t="s">
        <v>53</v>
      </c>
      <c r="AU5" s="179" t="s">
        <v>20</v>
      </c>
      <c r="AV5" s="177" t="s">
        <v>6</v>
      </c>
      <c r="AW5" s="163" t="s">
        <v>51</v>
      </c>
      <c r="AX5" s="163" t="s">
        <v>52</v>
      </c>
      <c r="AY5" s="163" t="s">
        <v>53</v>
      </c>
      <c r="AZ5" s="179" t="s">
        <v>20</v>
      </c>
      <c r="BA5" s="4"/>
    </row>
    <row r="6" spans="1:53" s="11" customFormat="1" ht="27" customHeight="1">
      <c r="A6" s="164"/>
      <c r="B6" s="168"/>
      <c r="C6" s="182"/>
      <c r="D6" s="164"/>
      <c r="E6" s="164"/>
      <c r="F6" s="164"/>
      <c r="G6" s="180"/>
      <c r="H6" s="178"/>
      <c r="I6" s="164"/>
      <c r="J6" s="164"/>
      <c r="K6" s="164"/>
      <c r="L6" s="168"/>
      <c r="M6" s="170"/>
      <c r="N6" s="164"/>
      <c r="O6" s="164"/>
      <c r="P6" s="164"/>
      <c r="Q6" s="180"/>
      <c r="R6" s="178"/>
      <c r="S6" s="164"/>
      <c r="T6" s="164"/>
      <c r="U6" s="164"/>
      <c r="V6" s="180"/>
      <c r="W6" s="178"/>
      <c r="X6" s="164"/>
      <c r="Y6" s="164"/>
      <c r="Z6" s="164"/>
      <c r="AA6" s="180"/>
      <c r="AB6" s="178"/>
      <c r="AC6" s="164"/>
      <c r="AD6" s="164"/>
      <c r="AE6" s="164"/>
      <c r="AF6" s="180"/>
      <c r="AG6" s="178"/>
      <c r="AH6" s="164"/>
      <c r="AI6" s="164"/>
      <c r="AJ6" s="164"/>
      <c r="AK6" s="180"/>
      <c r="AL6" s="178"/>
      <c r="AM6" s="164"/>
      <c r="AN6" s="164"/>
      <c r="AO6" s="164"/>
      <c r="AP6" s="180"/>
      <c r="AQ6" s="178"/>
      <c r="AR6" s="164"/>
      <c r="AS6" s="164"/>
      <c r="AT6" s="164"/>
      <c r="AU6" s="180"/>
      <c r="AV6" s="178"/>
      <c r="AW6" s="164"/>
      <c r="AX6" s="164"/>
      <c r="AY6" s="164"/>
      <c r="AZ6" s="180"/>
      <c r="BA6" s="4"/>
    </row>
    <row r="7" spans="1:53" s="11" customFormat="1" ht="12" customHeight="1" thickBot="1">
      <c r="A7" s="12">
        <v>1</v>
      </c>
      <c r="B7" s="13">
        <v>2</v>
      </c>
      <c r="C7" s="14">
        <v>3</v>
      </c>
      <c r="D7" s="15">
        <v>4</v>
      </c>
      <c r="E7" s="12">
        <v>5</v>
      </c>
      <c r="F7" s="12">
        <v>6</v>
      </c>
      <c r="G7" s="16">
        <v>7</v>
      </c>
      <c r="H7" s="15">
        <v>8</v>
      </c>
      <c r="I7" s="15">
        <v>9</v>
      </c>
      <c r="J7" s="12">
        <v>10</v>
      </c>
      <c r="K7" s="12">
        <v>11</v>
      </c>
      <c r="L7" s="16">
        <v>12</v>
      </c>
      <c r="M7" s="15">
        <v>13</v>
      </c>
      <c r="N7" s="15">
        <v>14</v>
      </c>
      <c r="O7" s="12">
        <v>15</v>
      </c>
      <c r="P7" s="12">
        <v>16</v>
      </c>
      <c r="Q7" s="16">
        <v>17</v>
      </c>
      <c r="R7" s="17">
        <v>18</v>
      </c>
      <c r="S7" s="17">
        <v>19</v>
      </c>
      <c r="T7" s="18">
        <v>20</v>
      </c>
      <c r="U7" s="18">
        <v>21</v>
      </c>
      <c r="V7" s="19">
        <v>22</v>
      </c>
      <c r="W7" s="17">
        <v>23</v>
      </c>
      <c r="X7" s="17">
        <v>24</v>
      </c>
      <c r="Y7" s="18">
        <v>25</v>
      </c>
      <c r="Z7" s="18">
        <v>26</v>
      </c>
      <c r="AA7" s="19">
        <v>27</v>
      </c>
      <c r="AB7" s="20">
        <v>28</v>
      </c>
      <c r="AC7" s="20">
        <v>29</v>
      </c>
      <c r="AD7" s="21">
        <v>30</v>
      </c>
      <c r="AE7" s="21">
        <v>31</v>
      </c>
      <c r="AF7" s="22">
        <v>32</v>
      </c>
      <c r="AG7" s="20">
        <v>33</v>
      </c>
      <c r="AH7" s="23">
        <v>34</v>
      </c>
      <c r="AI7" s="24">
        <v>35</v>
      </c>
      <c r="AJ7" s="24">
        <v>36</v>
      </c>
      <c r="AK7" s="25">
        <v>37</v>
      </c>
      <c r="AL7" s="23">
        <v>38</v>
      </c>
      <c r="AM7" s="23">
        <v>39</v>
      </c>
      <c r="AN7" s="21">
        <v>40</v>
      </c>
      <c r="AO7" s="21">
        <v>41</v>
      </c>
      <c r="AP7" s="22">
        <v>42</v>
      </c>
      <c r="AQ7" s="20">
        <v>43</v>
      </c>
      <c r="AR7" s="20">
        <v>44</v>
      </c>
      <c r="AS7" s="21">
        <v>45</v>
      </c>
      <c r="AT7" s="21">
        <v>46</v>
      </c>
      <c r="AU7" s="22">
        <v>47</v>
      </c>
      <c r="AV7" s="20">
        <v>48</v>
      </c>
      <c r="AW7" s="21">
        <v>49</v>
      </c>
      <c r="AX7" s="21">
        <v>50</v>
      </c>
      <c r="AY7" s="21">
        <v>51</v>
      </c>
      <c r="AZ7" s="22">
        <v>52</v>
      </c>
      <c r="BA7" s="26"/>
    </row>
    <row r="8" spans="1:53" s="122" customFormat="1" ht="15" customHeight="1" thickBot="1">
      <c r="A8" s="113"/>
      <c r="B8" s="114" t="s">
        <v>21</v>
      </c>
      <c r="C8" s="115">
        <f>H8+M8</f>
        <v>346084.7</v>
      </c>
      <c r="D8" s="116">
        <f aca="true" t="shared" si="0" ref="D8:D41">I8+N8</f>
        <v>16060.8</v>
      </c>
      <c r="E8" s="117">
        <f>J8+O8</f>
        <v>30420</v>
      </c>
      <c r="F8" s="116">
        <f>E8-D8</f>
        <v>14359.2</v>
      </c>
      <c r="G8" s="118">
        <f>E8/C8</f>
        <v>0.08789755802553537</v>
      </c>
      <c r="H8" s="116">
        <f>H9+H10+H11+H16+H24</f>
        <v>213352</v>
      </c>
      <c r="I8" s="116">
        <f>I9+I10+I11+I16+I24</f>
        <v>6656.899999999999</v>
      </c>
      <c r="J8" s="116">
        <f>J9+J10+J11+J16+J24</f>
        <v>20711.6</v>
      </c>
      <c r="K8" s="116">
        <f>J8-I8</f>
        <v>14054.7</v>
      </c>
      <c r="L8" s="118">
        <f aca="true" t="shared" si="1" ref="L8:L16">J8/H8</f>
        <v>0.09707713075105928</v>
      </c>
      <c r="M8" s="116">
        <f>M9+M10+M11+M16+M24</f>
        <v>132732.7</v>
      </c>
      <c r="N8" s="116">
        <f>N9+N10+N11+N16+N24</f>
        <v>9403.9</v>
      </c>
      <c r="O8" s="116">
        <f>O9+O10+O11+O16+O24</f>
        <v>9708.4</v>
      </c>
      <c r="P8" s="116">
        <f>O8-N8</f>
        <v>304.5</v>
      </c>
      <c r="Q8" s="118">
        <f>O8/M8</f>
        <v>0.07314248862563633</v>
      </c>
      <c r="R8" s="119">
        <f>R9+R10+R11+R16+R24</f>
        <v>2023.3</v>
      </c>
      <c r="S8" s="119">
        <f>S9+S10+S11+S16+S24</f>
        <v>41.2</v>
      </c>
      <c r="T8" s="119">
        <f>T9+T10+T11+T16+T24</f>
        <v>41.1</v>
      </c>
      <c r="U8" s="119">
        <f>T8-S8</f>
        <v>-0.10000000000000142</v>
      </c>
      <c r="V8" s="120">
        <f>T8/R8</f>
        <v>0.02031334947857461</v>
      </c>
      <c r="W8" s="119">
        <f>W9+W10+W11+W16+W24</f>
        <v>5439.7</v>
      </c>
      <c r="X8" s="119">
        <f>X9+X10+X11+X16+X24</f>
        <v>470.1</v>
      </c>
      <c r="Y8" s="119">
        <f>Y9+Y10+Y11+Y16+Y24</f>
        <v>473.99999999999994</v>
      </c>
      <c r="Z8" s="132">
        <f>Y8-X8</f>
        <v>3.8999999999999204</v>
      </c>
      <c r="AA8" s="120">
        <f>Y8/W8</f>
        <v>0.0871371582991709</v>
      </c>
      <c r="AB8" s="119">
        <f>AB9+AB10+AB11+AB16+AB24</f>
        <v>8262.8</v>
      </c>
      <c r="AC8" s="119">
        <f>AC9+AC10+AC11+AC16+AC24</f>
        <v>65</v>
      </c>
      <c r="AD8" s="119">
        <f>AD9+AD10+AD11+AD16+AD24</f>
        <v>118.69999999999999</v>
      </c>
      <c r="AE8" s="119">
        <f>AD8-AC8</f>
        <v>53.69999999999999</v>
      </c>
      <c r="AF8" s="120">
        <f>AD8/AB8</f>
        <v>0.014365590356779784</v>
      </c>
      <c r="AG8" s="119">
        <f>AG9+AG10+AG11+AG16+AG24</f>
        <v>82351</v>
      </c>
      <c r="AH8" s="119">
        <f>AH9+AH10+AH11+AH16+AH24</f>
        <v>6857.1</v>
      </c>
      <c r="AI8" s="119">
        <f>AI9+AI10+AI11+AI16+AI24</f>
        <v>6901.799999999999</v>
      </c>
      <c r="AJ8" s="119">
        <f>AI8-AH8</f>
        <v>44.69999999999891</v>
      </c>
      <c r="AK8" s="120">
        <f>AI8/AG8</f>
        <v>0.0838095469393207</v>
      </c>
      <c r="AL8" s="119">
        <f>AL9+AL10+AL11+AL16+AL24</f>
        <v>18362.7</v>
      </c>
      <c r="AM8" s="119">
        <f>AM9+AM10+AM11+AM16+AM24</f>
        <v>809.7</v>
      </c>
      <c r="AN8" s="119">
        <f>AN9+AN10+AN11+AN16+AN24</f>
        <v>846.8</v>
      </c>
      <c r="AO8" s="116">
        <f>AN8-AM8</f>
        <v>37.09999999999991</v>
      </c>
      <c r="AP8" s="118">
        <f>AN8/AL8</f>
        <v>0.0461152227069004</v>
      </c>
      <c r="AQ8" s="119">
        <f>AQ9++AQ10+AQ11+AQ16+AQ24</f>
        <v>8673.8</v>
      </c>
      <c r="AR8" s="119">
        <f>AR9++AR10+AR11+AR16+AR24</f>
        <v>899.3000000000001</v>
      </c>
      <c r="AS8" s="119">
        <f>AS9++AS10+AS11+AS16+AS24</f>
        <v>1064.4</v>
      </c>
      <c r="AT8" s="116">
        <f>AS8-AR8</f>
        <v>165.10000000000002</v>
      </c>
      <c r="AU8" s="118">
        <f>AS8/AQ8</f>
        <v>0.12271438124005628</v>
      </c>
      <c r="AV8" s="119">
        <f>AV9+AV10+AV11+AV16+AV24</f>
        <v>7619.4</v>
      </c>
      <c r="AW8" s="119">
        <f>AW9+AW10+AW11+AW16+AW24</f>
        <v>261.5</v>
      </c>
      <c r="AX8" s="119">
        <f>AX9+AX10+AX11+AX16+AX24</f>
        <v>261.59999999999997</v>
      </c>
      <c r="AY8" s="116">
        <f>AX8-AW8</f>
        <v>0.0999999999999659</v>
      </c>
      <c r="AZ8" s="118">
        <f>AX8/AV8</f>
        <v>0.03433341207969131</v>
      </c>
      <c r="BA8" s="121"/>
    </row>
    <row r="9" spans="1:53" s="10" customFormat="1" ht="15" customHeight="1">
      <c r="A9" s="33">
        <v>1</v>
      </c>
      <c r="B9" s="88" t="s">
        <v>39</v>
      </c>
      <c r="C9" s="35">
        <f aca="true" t="shared" si="2" ref="C9:C24">H9+M9</f>
        <v>167187</v>
      </c>
      <c r="D9" s="36">
        <f t="shared" si="0"/>
        <v>5359.6</v>
      </c>
      <c r="E9" s="37">
        <f aca="true" t="shared" si="3" ref="E9:E15">J9+O9</f>
        <v>17881.6</v>
      </c>
      <c r="F9" s="29">
        <f aca="true" t="shared" si="4" ref="F9:F24">E9-D9</f>
        <v>12521.999999999998</v>
      </c>
      <c r="G9" s="38">
        <f>E9/C9</f>
        <v>0.10695568435344853</v>
      </c>
      <c r="H9" s="36">
        <v>135868</v>
      </c>
      <c r="I9" s="36">
        <v>2085.7</v>
      </c>
      <c r="J9" s="36">
        <v>14543</v>
      </c>
      <c r="K9" s="29">
        <f aca="true" t="shared" si="5" ref="K9:K16">J9-I9</f>
        <v>12457.3</v>
      </c>
      <c r="L9" s="38">
        <f t="shared" si="1"/>
        <v>0.10703771307445462</v>
      </c>
      <c r="M9" s="39">
        <f aca="true" t="shared" si="6" ref="M9:O11">R9+W9+AB9+AG9+AL9+AQ9+AV9</f>
        <v>31319</v>
      </c>
      <c r="N9" s="40">
        <f t="shared" si="6"/>
        <v>3273.9</v>
      </c>
      <c r="O9" s="39">
        <f t="shared" si="6"/>
        <v>3338.6</v>
      </c>
      <c r="P9" s="29">
        <f>O9-N9</f>
        <v>64.69999999999982</v>
      </c>
      <c r="Q9" s="38">
        <f>O9/M9</f>
        <v>0.10659982758070181</v>
      </c>
      <c r="R9" s="36">
        <v>223</v>
      </c>
      <c r="S9" s="36">
        <v>24.1</v>
      </c>
      <c r="T9" s="37">
        <v>24</v>
      </c>
      <c r="U9" s="29">
        <f>T9-S9</f>
        <v>-0.10000000000000142</v>
      </c>
      <c r="V9" s="38">
        <f>T9/R9</f>
        <v>0.10762331838565023</v>
      </c>
      <c r="W9" s="36">
        <v>860</v>
      </c>
      <c r="X9" s="36">
        <v>242.3</v>
      </c>
      <c r="Y9" s="37">
        <v>243.6</v>
      </c>
      <c r="Z9" s="134">
        <f>Y9-X9</f>
        <v>1.299999999999983</v>
      </c>
      <c r="AA9" s="38">
        <f>Y9/W9</f>
        <v>0.28325581395348837</v>
      </c>
      <c r="AB9" s="36">
        <v>519</v>
      </c>
      <c r="AC9" s="36">
        <v>42.9</v>
      </c>
      <c r="AD9" s="37">
        <v>42.3</v>
      </c>
      <c r="AE9" s="29">
        <f>AD9-AC9</f>
        <v>-0.6000000000000014</v>
      </c>
      <c r="AF9" s="38">
        <f>AD9/AB9</f>
        <v>0.0815028901734104</v>
      </c>
      <c r="AG9" s="36">
        <v>24105</v>
      </c>
      <c r="AH9" s="36">
        <v>2504.8</v>
      </c>
      <c r="AI9" s="37">
        <v>2554.7</v>
      </c>
      <c r="AJ9" s="46">
        <f>AI9-AH9</f>
        <v>49.899999999999636</v>
      </c>
      <c r="AK9" s="47">
        <f>AI9/AG9</f>
        <v>0.10598216137730761</v>
      </c>
      <c r="AL9" s="36">
        <v>2695</v>
      </c>
      <c r="AM9" s="36">
        <v>259.6</v>
      </c>
      <c r="AN9" s="37">
        <v>273.3</v>
      </c>
      <c r="AO9" s="29">
        <f>AN9-AM9</f>
        <v>13.699999999999989</v>
      </c>
      <c r="AP9" s="38">
        <f>AN9/AL9</f>
        <v>0.1014100185528757</v>
      </c>
      <c r="AQ9" s="36">
        <v>1674</v>
      </c>
      <c r="AR9" s="36">
        <v>143</v>
      </c>
      <c r="AS9" s="36">
        <v>143.5</v>
      </c>
      <c r="AT9" s="29">
        <f>AS9-AR9</f>
        <v>0.5</v>
      </c>
      <c r="AU9" s="38">
        <f>AS9/AQ9</f>
        <v>0.08572281959378733</v>
      </c>
      <c r="AV9" s="36">
        <v>1243</v>
      </c>
      <c r="AW9" s="37">
        <v>57.2</v>
      </c>
      <c r="AX9" s="37">
        <v>57.2</v>
      </c>
      <c r="AY9" s="29">
        <f>AX9-AW9</f>
        <v>0</v>
      </c>
      <c r="AZ9" s="38">
        <f>AX9/AV9</f>
        <v>0.04601769911504425</v>
      </c>
      <c r="BA9" s="41"/>
    </row>
    <row r="10" spans="1:53" s="10" customFormat="1" ht="15" customHeight="1">
      <c r="A10" s="33">
        <v>2</v>
      </c>
      <c r="B10" s="34" t="s">
        <v>40</v>
      </c>
      <c r="C10" s="35">
        <f t="shared" si="2"/>
        <v>17924</v>
      </c>
      <c r="D10" s="36">
        <f t="shared" si="0"/>
        <v>2977.2</v>
      </c>
      <c r="E10" s="37">
        <f t="shared" si="3"/>
        <v>3114.6000000000004</v>
      </c>
      <c r="F10" s="29">
        <f t="shared" si="4"/>
        <v>137.40000000000055</v>
      </c>
      <c r="G10" s="38">
        <f>E10/C10</f>
        <v>0.1737670162910065</v>
      </c>
      <c r="H10" s="36">
        <v>12953</v>
      </c>
      <c r="I10" s="36">
        <v>2108.2</v>
      </c>
      <c r="J10" s="36">
        <v>2250.8</v>
      </c>
      <c r="K10" s="29">
        <f t="shared" si="5"/>
        <v>142.60000000000036</v>
      </c>
      <c r="L10" s="38">
        <f t="shared" si="1"/>
        <v>0.17376669497413727</v>
      </c>
      <c r="M10" s="39">
        <f t="shared" si="6"/>
        <v>4971</v>
      </c>
      <c r="N10" s="40">
        <f t="shared" si="6"/>
        <v>869</v>
      </c>
      <c r="O10" s="39">
        <f t="shared" si="6"/>
        <v>863.8</v>
      </c>
      <c r="P10" s="29">
        <f>O10-N10</f>
        <v>-5.2000000000000455</v>
      </c>
      <c r="Q10" s="38">
        <f>O10/M10</f>
        <v>0.17376785355059343</v>
      </c>
      <c r="R10" s="36"/>
      <c r="S10" s="36"/>
      <c r="T10" s="36"/>
      <c r="U10" s="29"/>
      <c r="V10" s="38"/>
      <c r="W10" s="36"/>
      <c r="X10" s="36"/>
      <c r="Y10" s="36"/>
      <c r="Z10" s="133"/>
      <c r="AA10" s="38"/>
      <c r="AB10" s="36"/>
      <c r="AC10" s="36"/>
      <c r="AD10" s="36"/>
      <c r="AE10" s="29"/>
      <c r="AF10" s="38"/>
      <c r="AG10" s="36">
        <v>4971</v>
      </c>
      <c r="AH10" s="36">
        <v>869</v>
      </c>
      <c r="AI10" s="36">
        <v>863.8</v>
      </c>
      <c r="AJ10" s="46">
        <f>AI10-AH10</f>
        <v>-5.2000000000000455</v>
      </c>
      <c r="AK10" s="47">
        <f>AI10/AG10</f>
        <v>0.17376785355059343</v>
      </c>
      <c r="AL10" s="36"/>
      <c r="AM10" s="36"/>
      <c r="AN10" s="36"/>
      <c r="AO10" s="29"/>
      <c r="AP10" s="38"/>
      <c r="AQ10" s="36"/>
      <c r="AR10" s="36"/>
      <c r="AS10" s="36"/>
      <c r="AT10" s="29"/>
      <c r="AU10" s="38"/>
      <c r="AV10" s="36"/>
      <c r="AW10" s="37"/>
      <c r="AX10" s="36"/>
      <c r="AY10" s="29"/>
      <c r="AZ10" s="38"/>
      <c r="BA10" s="41"/>
    </row>
    <row r="11" spans="1:53" s="10" customFormat="1" ht="15" customHeight="1">
      <c r="A11" s="33">
        <v>3</v>
      </c>
      <c r="B11" s="34" t="s">
        <v>41</v>
      </c>
      <c r="C11" s="35">
        <f t="shared" si="2"/>
        <v>80145</v>
      </c>
      <c r="D11" s="36">
        <f t="shared" si="0"/>
        <v>1588.7</v>
      </c>
      <c r="E11" s="37">
        <f t="shared" si="3"/>
        <v>2612</v>
      </c>
      <c r="F11" s="29">
        <f t="shared" si="4"/>
        <v>1023.3</v>
      </c>
      <c r="G11" s="38">
        <f>E11/C11</f>
        <v>0.0325909289412939</v>
      </c>
      <c r="H11" s="36">
        <f>H12+H13+H14+H15</f>
        <v>49185</v>
      </c>
      <c r="I11" s="36">
        <f>I12+I13+I14+I15</f>
        <v>1588.9</v>
      </c>
      <c r="J11" s="36">
        <f>J12+J13+J14+J15</f>
        <v>2608.5</v>
      </c>
      <c r="K11" s="29">
        <f t="shared" si="5"/>
        <v>1019.5999999999999</v>
      </c>
      <c r="L11" s="38">
        <f t="shared" si="1"/>
        <v>0.05303446172613602</v>
      </c>
      <c r="M11" s="39">
        <f t="shared" si="6"/>
        <v>30960</v>
      </c>
      <c r="N11" s="40">
        <f t="shared" si="6"/>
        <v>-0.2</v>
      </c>
      <c r="O11" s="39">
        <f t="shared" si="6"/>
        <v>3.5</v>
      </c>
      <c r="P11" s="29">
        <f>O11-N11</f>
        <v>3.7</v>
      </c>
      <c r="Q11" s="38">
        <f>O11/M11</f>
        <v>0.00011304909560723514</v>
      </c>
      <c r="R11" s="36">
        <f>R13+R14</f>
        <v>344</v>
      </c>
      <c r="S11" s="37">
        <f>S13+S14</f>
        <v>0</v>
      </c>
      <c r="T11" s="36">
        <f>T13+T14</f>
        <v>0</v>
      </c>
      <c r="U11" s="29">
        <f>T11-S11</f>
        <v>0</v>
      </c>
      <c r="V11" s="78">
        <f>T11/R11</f>
        <v>0</v>
      </c>
      <c r="W11" s="36">
        <f>W13+W14</f>
        <v>1188</v>
      </c>
      <c r="X11" s="37">
        <f>X13+X14</f>
        <v>0</v>
      </c>
      <c r="Y11" s="36">
        <f>Y13+Y14</f>
        <v>0</v>
      </c>
      <c r="Z11" s="133">
        <f>Y11-X11</f>
        <v>0</v>
      </c>
      <c r="AA11" s="38">
        <f>Y11/W11</f>
        <v>0</v>
      </c>
      <c r="AB11" s="36">
        <f>AB13+AB14</f>
        <v>4376</v>
      </c>
      <c r="AC11" s="37">
        <f>AC13+AC14</f>
        <v>0</v>
      </c>
      <c r="AD11" s="36">
        <f>AD13+AD14</f>
        <v>4</v>
      </c>
      <c r="AE11" s="29">
        <f>AD11-AC11</f>
        <v>4</v>
      </c>
      <c r="AF11" s="38">
        <f>AD11/AB11</f>
        <v>0.0009140767824497258</v>
      </c>
      <c r="AG11" s="36">
        <f>AG13+AG14</f>
        <v>14789</v>
      </c>
      <c r="AH11" s="37">
        <f>AH13+AH14</f>
        <v>0</v>
      </c>
      <c r="AI11" s="36">
        <f>AI13+AI14</f>
        <v>-0.3</v>
      </c>
      <c r="AJ11" s="29">
        <f>AI11-AH11</f>
        <v>-0.3</v>
      </c>
      <c r="AK11" s="38">
        <f>AI11/AG11</f>
        <v>-2.028534721752654E-05</v>
      </c>
      <c r="AL11" s="36">
        <f>AL13+AL14</f>
        <v>5948</v>
      </c>
      <c r="AM11" s="37">
        <f>AM13+AM14</f>
        <v>-0.2</v>
      </c>
      <c r="AN11" s="36">
        <f>AN13+AN14</f>
        <v>-0.2</v>
      </c>
      <c r="AO11" s="29">
        <f>AN11-AM11</f>
        <v>0</v>
      </c>
      <c r="AP11" s="38">
        <f>AN11/AL11</f>
        <v>-3.362474781439139E-05</v>
      </c>
      <c r="AQ11" s="36">
        <f>AQ13+AQ14</f>
        <v>2806</v>
      </c>
      <c r="AR11" s="37">
        <f>AR13+AR14</f>
        <v>0</v>
      </c>
      <c r="AS11" s="36">
        <f>AS13+AS14</f>
        <v>0</v>
      </c>
      <c r="AT11" s="29">
        <f>AS11-AR11</f>
        <v>0</v>
      </c>
      <c r="AU11" s="38">
        <f>AS11/AQ11</f>
        <v>0</v>
      </c>
      <c r="AV11" s="36">
        <f>AV13+AV14</f>
        <v>1509</v>
      </c>
      <c r="AW11" s="37">
        <f>AW13+AW14</f>
        <v>0</v>
      </c>
      <c r="AX11" s="36">
        <f>AX13+AX14</f>
        <v>0</v>
      </c>
      <c r="AY11" s="29">
        <f>AX11-AW11</f>
        <v>0</v>
      </c>
      <c r="AZ11" s="38">
        <f>AX11/AV11</f>
        <v>0</v>
      </c>
      <c r="BA11" s="41"/>
    </row>
    <row r="12" spans="1:53" s="10" customFormat="1" ht="27.75" customHeight="1">
      <c r="A12" s="33"/>
      <c r="B12" s="106" t="s">
        <v>48</v>
      </c>
      <c r="C12" s="43">
        <f>H12</f>
        <v>6067</v>
      </c>
      <c r="D12" s="44">
        <f>I12+N12</f>
        <v>21.6</v>
      </c>
      <c r="E12" s="45">
        <f>J12+O12</f>
        <v>132</v>
      </c>
      <c r="F12" s="46">
        <f>E12-D12</f>
        <v>110.4</v>
      </c>
      <c r="G12" s="47">
        <f aca="true" t="shared" si="7" ref="G12:G24">E12/C12</f>
        <v>0.021757046316136477</v>
      </c>
      <c r="H12" s="44">
        <v>6067</v>
      </c>
      <c r="I12" s="44">
        <v>21.6</v>
      </c>
      <c r="J12" s="44">
        <v>132</v>
      </c>
      <c r="K12" s="46">
        <f t="shared" si="5"/>
        <v>110.4</v>
      </c>
      <c r="L12" s="47">
        <f t="shared" si="1"/>
        <v>0.021757046316136477</v>
      </c>
      <c r="M12" s="39"/>
      <c r="N12" s="40"/>
      <c r="O12" s="39"/>
      <c r="P12" s="29"/>
      <c r="Q12" s="38"/>
      <c r="R12" s="36"/>
      <c r="S12" s="37"/>
      <c r="T12" s="36"/>
      <c r="U12" s="29"/>
      <c r="V12" s="78"/>
      <c r="W12" s="36"/>
      <c r="X12" s="37"/>
      <c r="Y12" s="36"/>
      <c r="Z12" s="134"/>
      <c r="AA12" s="38"/>
      <c r="AB12" s="36"/>
      <c r="AC12" s="37"/>
      <c r="AD12" s="36"/>
      <c r="AE12" s="29"/>
      <c r="AF12" s="38"/>
      <c r="AG12" s="36"/>
      <c r="AH12" s="37"/>
      <c r="AI12" s="36"/>
      <c r="AJ12" s="91"/>
      <c r="AK12" s="38"/>
      <c r="AL12" s="36"/>
      <c r="AM12" s="37"/>
      <c r="AN12" s="36"/>
      <c r="AO12" s="29"/>
      <c r="AP12" s="78"/>
      <c r="AQ12" s="36"/>
      <c r="AR12" s="37"/>
      <c r="AS12" s="36"/>
      <c r="AT12" s="29"/>
      <c r="AU12" s="38"/>
      <c r="AV12" s="36"/>
      <c r="AW12" s="37"/>
      <c r="AX12" s="36"/>
      <c r="AY12" s="29"/>
      <c r="AZ12" s="38"/>
      <c r="BA12" s="41"/>
    </row>
    <row r="13" spans="1:53" s="11" customFormat="1" ht="15" customHeight="1">
      <c r="A13" s="42"/>
      <c r="B13" s="9" t="s">
        <v>27</v>
      </c>
      <c r="C13" s="43">
        <f>H13</f>
        <v>0</v>
      </c>
      <c r="D13" s="44">
        <f t="shared" si="0"/>
        <v>0</v>
      </c>
      <c r="E13" s="45">
        <f t="shared" si="3"/>
        <v>4</v>
      </c>
      <c r="F13" s="46">
        <f t="shared" si="4"/>
        <v>4</v>
      </c>
      <c r="G13" s="47"/>
      <c r="H13" s="44">
        <v>0</v>
      </c>
      <c r="I13" s="44">
        <v>0</v>
      </c>
      <c r="J13" s="44">
        <v>4</v>
      </c>
      <c r="K13" s="46">
        <f t="shared" si="5"/>
        <v>4</v>
      </c>
      <c r="L13" s="47">
        <v>0</v>
      </c>
      <c r="M13" s="48"/>
      <c r="N13" s="49"/>
      <c r="O13" s="48"/>
      <c r="P13" s="46"/>
      <c r="Q13" s="47"/>
      <c r="R13" s="54"/>
      <c r="S13" s="82"/>
      <c r="T13" s="44"/>
      <c r="U13" s="55"/>
      <c r="V13" s="60"/>
      <c r="W13" s="44"/>
      <c r="X13" s="45"/>
      <c r="Y13" s="44"/>
      <c r="Z13" s="133"/>
      <c r="AA13" s="47"/>
      <c r="AB13" s="44"/>
      <c r="AC13" s="45"/>
      <c r="AD13" s="44"/>
      <c r="AE13" s="46"/>
      <c r="AF13" s="47"/>
      <c r="AG13" s="54"/>
      <c r="AH13" s="82"/>
      <c r="AI13" s="44"/>
      <c r="AJ13" s="92"/>
      <c r="AK13" s="60"/>
      <c r="AL13" s="44"/>
      <c r="AM13" s="45"/>
      <c r="AN13" s="44"/>
      <c r="AO13" s="46"/>
      <c r="AP13" s="47"/>
      <c r="AQ13" s="44"/>
      <c r="AR13" s="45"/>
      <c r="AS13" s="44"/>
      <c r="AT13" s="46"/>
      <c r="AU13" s="47"/>
      <c r="AV13" s="44"/>
      <c r="AW13" s="45"/>
      <c r="AX13" s="45"/>
      <c r="AY13" s="46"/>
      <c r="AZ13" s="47"/>
      <c r="BA13" s="52"/>
    </row>
    <row r="14" spans="1:53" s="11" customFormat="1" ht="15" customHeight="1">
      <c r="A14" s="42"/>
      <c r="B14" s="9" t="s">
        <v>30</v>
      </c>
      <c r="C14" s="43">
        <f t="shared" si="2"/>
        <v>70004</v>
      </c>
      <c r="D14" s="44">
        <f t="shared" si="0"/>
        <v>167.10000000000002</v>
      </c>
      <c r="E14" s="45">
        <f t="shared" si="3"/>
        <v>9</v>
      </c>
      <c r="F14" s="46">
        <f t="shared" si="4"/>
        <v>-158.10000000000002</v>
      </c>
      <c r="G14" s="47">
        <f t="shared" si="7"/>
        <v>0.00012856408205245414</v>
      </c>
      <c r="H14" s="44">
        <v>39044</v>
      </c>
      <c r="I14" s="44">
        <v>167.3</v>
      </c>
      <c r="J14" s="44">
        <v>5.5</v>
      </c>
      <c r="K14" s="46">
        <f t="shared" si="5"/>
        <v>-161.8</v>
      </c>
      <c r="L14" s="47">
        <f t="shared" si="1"/>
        <v>0.00014086671447597582</v>
      </c>
      <c r="M14" s="48">
        <f>R14+W14+AB14+AG14+AL14+AQ14+AV14</f>
        <v>30960</v>
      </c>
      <c r="N14" s="49">
        <f>S14+X14+AC14+AH14+AM14+AR14+AW14</f>
        <v>-0.2</v>
      </c>
      <c r="O14" s="48">
        <f>T14+Y14+AD14+AI14+AN14+AS14+AX14</f>
        <v>3.5</v>
      </c>
      <c r="P14" s="46">
        <f>O14-N14</f>
        <v>3.7</v>
      </c>
      <c r="Q14" s="47">
        <f>O14/M14</f>
        <v>0.00011304909560723514</v>
      </c>
      <c r="R14" s="44">
        <v>344</v>
      </c>
      <c r="S14" s="45"/>
      <c r="T14" s="44"/>
      <c r="U14" s="46">
        <f>T14-S14</f>
        <v>0</v>
      </c>
      <c r="V14" s="79">
        <f>T14/R14</f>
        <v>0</v>
      </c>
      <c r="W14" s="44">
        <v>1188</v>
      </c>
      <c r="X14" s="83"/>
      <c r="Y14" s="44"/>
      <c r="Z14" s="133">
        <f>Y14-X14</f>
        <v>0</v>
      </c>
      <c r="AA14" s="47">
        <f>Y14/W14</f>
        <v>0</v>
      </c>
      <c r="AB14" s="44">
        <v>4376</v>
      </c>
      <c r="AC14" s="44"/>
      <c r="AD14" s="44">
        <v>4</v>
      </c>
      <c r="AE14" s="46">
        <f>AD14-AC14</f>
        <v>4</v>
      </c>
      <c r="AF14" s="47">
        <f>AD14/AB14</f>
        <v>0.0009140767824497258</v>
      </c>
      <c r="AG14" s="44">
        <v>14789</v>
      </c>
      <c r="AH14" s="45"/>
      <c r="AI14" s="44">
        <v>-0.3</v>
      </c>
      <c r="AJ14" s="46">
        <f>AI14-AH14</f>
        <v>-0.3</v>
      </c>
      <c r="AK14" s="47">
        <f>AI14/AG14</f>
        <v>-2.028534721752654E-05</v>
      </c>
      <c r="AL14" s="44">
        <v>5948</v>
      </c>
      <c r="AM14" s="45">
        <v>-0.2</v>
      </c>
      <c r="AN14" s="44">
        <v>-0.2</v>
      </c>
      <c r="AO14" s="46">
        <f>AN14-AM14</f>
        <v>0</v>
      </c>
      <c r="AP14" s="47">
        <f>AN14/AL14</f>
        <v>-3.362474781439139E-05</v>
      </c>
      <c r="AQ14" s="44">
        <v>2806</v>
      </c>
      <c r="AR14" s="45"/>
      <c r="AS14" s="44"/>
      <c r="AT14" s="46">
        <f>AS14-AR14</f>
        <v>0</v>
      </c>
      <c r="AU14" s="47">
        <f>AS14/AQ14</f>
        <v>0</v>
      </c>
      <c r="AV14" s="44">
        <v>1509</v>
      </c>
      <c r="AW14" s="45"/>
      <c r="AX14" s="45"/>
      <c r="AY14" s="46">
        <f>AX14-AW14</f>
        <v>0</v>
      </c>
      <c r="AZ14" s="47">
        <f>AX14/AV14</f>
        <v>0</v>
      </c>
      <c r="BA14" s="52"/>
    </row>
    <row r="15" spans="1:53" s="11" customFormat="1" ht="29.25" customHeight="1">
      <c r="A15" s="51"/>
      <c r="B15" s="84" t="s">
        <v>23</v>
      </c>
      <c r="C15" s="43">
        <f t="shared" si="2"/>
        <v>4074</v>
      </c>
      <c r="D15" s="44">
        <f t="shared" si="0"/>
        <v>1400</v>
      </c>
      <c r="E15" s="45">
        <f t="shared" si="3"/>
        <v>2467</v>
      </c>
      <c r="F15" s="46">
        <f t="shared" si="4"/>
        <v>1067</v>
      </c>
      <c r="G15" s="47">
        <f t="shared" si="7"/>
        <v>0.6055473735886107</v>
      </c>
      <c r="H15" s="44">
        <v>4074</v>
      </c>
      <c r="I15" s="44">
        <v>1400</v>
      </c>
      <c r="J15" s="44">
        <v>2467</v>
      </c>
      <c r="K15" s="46">
        <f t="shared" si="5"/>
        <v>1067</v>
      </c>
      <c r="L15" s="47">
        <f t="shared" si="1"/>
        <v>0.6055473735886107</v>
      </c>
      <c r="M15" s="48"/>
      <c r="N15" s="49"/>
      <c r="O15" s="48"/>
      <c r="P15" s="46"/>
      <c r="Q15" s="47"/>
      <c r="R15" s="54"/>
      <c r="S15" s="82"/>
      <c r="T15" s="44"/>
      <c r="U15" s="55"/>
      <c r="V15" s="60"/>
      <c r="W15" s="44"/>
      <c r="X15" s="45"/>
      <c r="Y15" s="44"/>
      <c r="Z15" s="133"/>
      <c r="AA15" s="47"/>
      <c r="AB15" s="44"/>
      <c r="AC15" s="45"/>
      <c r="AD15" s="44"/>
      <c r="AE15" s="46"/>
      <c r="AF15" s="47"/>
      <c r="AG15" s="54"/>
      <c r="AH15" s="82"/>
      <c r="AI15" s="44"/>
      <c r="AJ15" s="92"/>
      <c r="AK15" s="60"/>
      <c r="AL15" s="44"/>
      <c r="AM15" s="45"/>
      <c r="AN15" s="44"/>
      <c r="AO15" s="46"/>
      <c r="AP15" s="47"/>
      <c r="AQ15" s="44"/>
      <c r="AR15" s="45"/>
      <c r="AS15" s="44"/>
      <c r="AT15" s="46"/>
      <c r="AU15" s="47"/>
      <c r="AV15" s="44"/>
      <c r="AW15" s="45"/>
      <c r="AX15" s="45"/>
      <c r="AY15" s="46"/>
      <c r="AZ15" s="47"/>
      <c r="BA15" s="52"/>
    </row>
    <row r="16" spans="1:53" s="10" customFormat="1" ht="15" customHeight="1">
      <c r="A16" s="33">
        <v>4</v>
      </c>
      <c r="B16" s="50" t="s">
        <v>19</v>
      </c>
      <c r="C16" s="35">
        <f>H16+M16</f>
        <v>75670</v>
      </c>
      <c r="D16" s="40">
        <f>D17+D18+D21</f>
        <v>5600.999999999999</v>
      </c>
      <c r="E16" s="39">
        <f>E17+E18+E21</f>
        <v>6149.900000000001</v>
      </c>
      <c r="F16" s="29">
        <f t="shared" si="4"/>
        <v>548.9000000000015</v>
      </c>
      <c r="G16" s="38">
        <f t="shared" si="7"/>
        <v>0.08127263116162284</v>
      </c>
      <c r="H16" s="36">
        <f>H21</f>
        <v>10246</v>
      </c>
      <c r="I16" s="36">
        <f>I21</f>
        <v>345.4</v>
      </c>
      <c r="J16" s="36">
        <f>J21</f>
        <v>652.8</v>
      </c>
      <c r="K16" s="46">
        <f t="shared" si="5"/>
        <v>307.4</v>
      </c>
      <c r="L16" s="47">
        <f t="shared" si="1"/>
        <v>0.06371266835838375</v>
      </c>
      <c r="M16" s="39">
        <f>M17+M18+M21</f>
        <v>65424</v>
      </c>
      <c r="N16" s="40">
        <f>N17+N18+N21</f>
        <v>5255.599999999999</v>
      </c>
      <c r="O16" s="39">
        <f>O17+O18+O21</f>
        <v>5497.1</v>
      </c>
      <c r="P16" s="29">
        <f aca="true" t="shared" si="8" ref="P16:P35">O16-N16</f>
        <v>241.5000000000009</v>
      </c>
      <c r="Q16" s="38">
        <f aca="true" t="shared" si="9" ref="Q16:Q26">O16/M16</f>
        <v>0.0840226828075324</v>
      </c>
      <c r="R16" s="36">
        <f>R17+R18</f>
        <v>1450</v>
      </c>
      <c r="S16" s="36">
        <f>S17+S18</f>
        <v>16.6</v>
      </c>
      <c r="T16" s="36">
        <f>T17+T18</f>
        <v>16.6</v>
      </c>
      <c r="U16" s="29">
        <f aca="true" t="shared" si="10" ref="U16:U25">T16-S16</f>
        <v>0</v>
      </c>
      <c r="V16" s="38">
        <f aca="true" t="shared" si="11" ref="V16:V25">T16/R16</f>
        <v>0.011448275862068966</v>
      </c>
      <c r="W16" s="36">
        <f>W17+W18</f>
        <v>3383</v>
      </c>
      <c r="X16" s="36">
        <f>X17+X18</f>
        <v>227.4</v>
      </c>
      <c r="Y16" s="36">
        <f>Y17+Y18</f>
        <v>230.2</v>
      </c>
      <c r="Z16" s="135">
        <f>Y16-X16</f>
        <v>2.799999999999983</v>
      </c>
      <c r="AA16" s="38">
        <f aca="true" t="shared" si="12" ref="AA16:AA25">Y16/W16</f>
        <v>0.06804611291752882</v>
      </c>
      <c r="AB16" s="36">
        <f>AB17+AB18</f>
        <v>3350</v>
      </c>
      <c r="AC16" s="36">
        <f>AC17+AC18</f>
        <v>22.1</v>
      </c>
      <c r="AD16" s="36">
        <f>AD17+AD18</f>
        <v>72.39999999999999</v>
      </c>
      <c r="AE16" s="29">
        <f aca="true" t="shared" si="13" ref="AE16:AE25">AD16-AC16</f>
        <v>50.29999999999999</v>
      </c>
      <c r="AF16" s="38">
        <f>AD16/AB16</f>
        <v>0.02161194029850746</v>
      </c>
      <c r="AG16" s="36">
        <f>AG17+AG18+AG21</f>
        <v>38486</v>
      </c>
      <c r="AH16" s="36">
        <f>AH17+AH18+AH21</f>
        <v>3483.3</v>
      </c>
      <c r="AI16" s="36">
        <f>AI17+AI18+AI21</f>
        <v>3483.6</v>
      </c>
      <c r="AJ16" s="29">
        <f aca="true" t="shared" si="14" ref="AJ16:AJ23">AI16-AH16</f>
        <v>0.29999999999972715</v>
      </c>
      <c r="AK16" s="38">
        <f aca="true" t="shared" si="15" ref="AK16:AK23">AI16/AG16</f>
        <v>0.0905160318037728</v>
      </c>
      <c r="AL16" s="36">
        <f>AL17+AL18</f>
        <v>9704</v>
      </c>
      <c r="AM16" s="36">
        <f>AM17+AM18</f>
        <v>547.3000000000001</v>
      </c>
      <c r="AN16" s="36">
        <f>AN17+AN18</f>
        <v>570.6999999999999</v>
      </c>
      <c r="AO16" s="29">
        <f aca="true" t="shared" si="16" ref="AO16:AO26">AN16-AM16</f>
        <v>23.399999999999864</v>
      </c>
      <c r="AP16" s="38">
        <f aca="true" t="shared" si="17" ref="AP16:AP26">AN16/AL16</f>
        <v>0.05881079967023907</v>
      </c>
      <c r="AQ16" s="36">
        <f>AQ17+AQ18</f>
        <v>4189</v>
      </c>
      <c r="AR16" s="36">
        <f>AR17+AR18</f>
        <v>754.8000000000001</v>
      </c>
      <c r="AS16" s="36">
        <f>AS17+AS18</f>
        <v>919.4</v>
      </c>
      <c r="AT16" s="29">
        <f aca="true" t="shared" si="18" ref="AT16:AT26">AS16-AR16</f>
        <v>164.5999999999999</v>
      </c>
      <c r="AU16" s="38">
        <f>AS16/AQ16</f>
        <v>0.21947958940081164</v>
      </c>
      <c r="AV16" s="36">
        <f>AV17+AV18</f>
        <v>4862</v>
      </c>
      <c r="AW16" s="36">
        <f>AW17+AW18</f>
        <v>204.1</v>
      </c>
      <c r="AX16" s="36">
        <f>AX17+AX18</f>
        <v>204.2</v>
      </c>
      <c r="AY16" s="29">
        <f aca="true" t="shared" si="19" ref="AY16:AY25">AX16-AW16</f>
        <v>0.09999999999999432</v>
      </c>
      <c r="AZ16" s="38">
        <f aca="true" t="shared" si="20" ref="AZ16:AZ25">AX16/AV16</f>
        <v>0.041999177293294936</v>
      </c>
      <c r="BA16" s="41"/>
    </row>
    <row r="17" spans="1:53" s="11" customFormat="1" ht="15" customHeight="1">
      <c r="A17" s="51"/>
      <c r="B17" s="9" t="s">
        <v>45</v>
      </c>
      <c r="C17" s="43">
        <f t="shared" si="2"/>
        <v>6009</v>
      </c>
      <c r="D17" s="44">
        <f t="shared" si="0"/>
        <v>233.39999999999998</v>
      </c>
      <c r="E17" s="45">
        <f aca="true" t="shared" si="21" ref="E17:E43">J17+O17</f>
        <v>233.5</v>
      </c>
      <c r="F17" s="46">
        <f t="shared" si="4"/>
        <v>0.10000000000002274</v>
      </c>
      <c r="G17" s="47">
        <f t="shared" si="7"/>
        <v>0.03885837909801964</v>
      </c>
      <c r="H17" s="44"/>
      <c r="I17" s="44"/>
      <c r="J17" s="44"/>
      <c r="K17" s="46"/>
      <c r="L17" s="47"/>
      <c r="M17" s="48">
        <f aca="true" t="shared" si="22" ref="M17:O20">R17+W17+AB17+AG17+AL17+AQ17+AV17</f>
        <v>6009</v>
      </c>
      <c r="N17" s="49">
        <f t="shared" si="22"/>
        <v>233.39999999999998</v>
      </c>
      <c r="O17" s="48">
        <f t="shared" si="22"/>
        <v>233.5</v>
      </c>
      <c r="P17" s="46">
        <f t="shared" si="8"/>
        <v>0.10000000000002274</v>
      </c>
      <c r="Q17" s="47">
        <f t="shared" si="9"/>
        <v>0.03885837909801964</v>
      </c>
      <c r="R17" s="44">
        <v>90</v>
      </c>
      <c r="S17" s="45">
        <v>8</v>
      </c>
      <c r="T17" s="44">
        <v>8</v>
      </c>
      <c r="U17" s="46">
        <f t="shared" si="10"/>
        <v>0</v>
      </c>
      <c r="V17" s="47">
        <f t="shared" si="11"/>
        <v>0.08888888888888889</v>
      </c>
      <c r="W17" s="44">
        <v>332</v>
      </c>
      <c r="X17" s="45">
        <v>13.5</v>
      </c>
      <c r="Y17" s="44">
        <v>13.7</v>
      </c>
      <c r="Z17" s="133">
        <f>Y17-X17</f>
        <v>0.1999999999999993</v>
      </c>
      <c r="AA17" s="47">
        <f t="shared" si="12"/>
        <v>0.04126506024096385</v>
      </c>
      <c r="AB17" s="44">
        <v>413</v>
      </c>
      <c r="AC17" s="45"/>
      <c r="AD17" s="44">
        <v>-0.3</v>
      </c>
      <c r="AE17" s="46">
        <f t="shared" si="13"/>
        <v>-0.3</v>
      </c>
      <c r="AF17" s="47">
        <f>AD17/AB17</f>
        <v>-0.0007263922518159806</v>
      </c>
      <c r="AG17" s="44">
        <v>4340</v>
      </c>
      <c r="AH17" s="45">
        <v>183.9</v>
      </c>
      <c r="AI17" s="44">
        <v>183.9</v>
      </c>
      <c r="AJ17" s="46">
        <f t="shared" si="14"/>
        <v>0</v>
      </c>
      <c r="AK17" s="47">
        <f t="shared" si="15"/>
        <v>0.042373271889400925</v>
      </c>
      <c r="AL17" s="44">
        <v>439</v>
      </c>
      <c r="AM17" s="45">
        <v>19.7</v>
      </c>
      <c r="AN17" s="44">
        <v>19.8</v>
      </c>
      <c r="AO17" s="46">
        <f t="shared" si="16"/>
        <v>0.10000000000000142</v>
      </c>
      <c r="AP17" s="47">
        <f t="shared" si="17"/>
        <v>0.04510250569476082</v>
      </c>
      <c r="AQ17" s="44">
        <v>232</v>
      </c>
      <c r="AR17" s="45">
        <v>7.7</v>
      </c>
      <c r="AS17" s="44">
        <v>7.7</v>
      </c>
      <c r="AT17" s="46">
        <f t="shared" si="18"/>
        <v>0</v>
      </c>
      <c r="AU17" s="47">
        <f>AS17/AQ17</f>
        <v>0.0331896551724138</v>
      </c>
      <c r="AV17" s="44">
        <v>163</v>
      </c>
      <c r="AW17" s="45">
        <v>0.6</v>
      </c>
      <c r="AX17" s="45">
        <v>0.7</v>
      </c>
      <c r="AY17" s="46">
        <f t="shared" si="19"/>
        <v>0.09999999999999998</v>
      </c>
      <c r="AZ17" s="47">
        <f t="shared" si="20"/>
        <v>0.0042944785276073615</v>
      </c>
      <c r="BA17" s="52"/>
    </row>
    <row r="18" spans="1:53" s="104" customFormat="1" ht="15" customHeight="1">
      <c r="A18" s="94"/>
      <c r="B18" s="95" t="s">
        <v>42</v>
      </c>
      <c r="C18" s="96">
        <f t="shared" si="2"/>
        <v>44298</v>
      </c>
      <c r="D18" s="97">
        <f t="shared" si="0"/>
        <v>4159.9</v>
      </c>
      <c r="E18" s="98">
        <f t="shared" si="21"/>
        <v>4401.1</v>
      </c>
      <c r="F18" s="99">
        <f t="shared" si="4"/>
        <v>241.20000000000073</v>
      </c>
      <c r="G18" s="100">
        <f t="shared" si="7"/>
        <v>0.09935211521964875</v>
      </c>
      <c r="H18" s="97"/>
      <c r="I18" s="97"/>
      <c r="J18" s="97"/>
      <c r="K18" s="99"/>
      <c r="L18" s="100"/>
      <c r="M18" s="101">
        <f t="shared" si="22"/>
        <v>44298</v>
      </c>
      <c r="N18" s="49">
        <f t="shared" si="22"/>
        <v>4159.9</v>
      </c>
      <c r="O18" s="101">
        <f t="shared" si="22"/>
        <v>4401.1</v>
      </c>
      <c r="P18" s="99">
        <f t="shared" si="8"/>
        <v>241.20000000000073</v>
      </c>
      <c r="Q18" s="100">
        <f t="shared" si="9"/>
        <v>0.09935211521964875</v>
      </c>
      <c r="R18" s="97">
        <f>SUM(R19+R20)</f>
        <v>1360</v>
      </c>
      <c r="S18" s="97">
        <f>SUM(S19+S20)</f>
        <v>8.6</v>
      </c>
      <c r="T18" s="97">
        <f>SUM(T19+T20)</f>
        <v>8.6</v>
      </c>
      <c r="U18" s="99">
        <f t="shared" si="10"/>
        <v>0</v>
      </c>
      <c r="V18" s="100">
        <f t="shared" si="11"/>
        <v>0.006323529411764705</v>
      </c>
      <c r="W18" s="97">
        <f>SUM(W19+W20)</f>
        <v>3051</v>
      </c>
      <c r="X18" s="97">
        <f>SUM(X19+X20)</f>
        <v>213.9</v>
      </c>
      <c r="Y18" s="97">
        <f>SUM(Y19+Y20)</f>
        <v>216.5</v>
      </c>
      <c r="Z18" s="134">
        <f>Y18-X18</f>
        <v>2.5999999999999943</v>
      </c>
      <c r="AA18" s="100">
        <f t="shared" si="12"/>
        <v>0.0709603408718453</v>
      </c>
      <c r="AB18" s="97">
        <f>SUM(AB19+AB20)</f>
        <v>2937</v>
      </c>
      <c r="AC18" s="97">
        <f>SUM(AC19+AC20)</f>
        <v>22.1</v>
      </c>
      <c r="AD18" s="97">
        <f>SUM(AD19+AD20)</f>
        <v>72.69999999999999</v>
      </c>
      <c r="AE18" s="99">
        <f t="shared" si="13"/>
        <v>50.59999999999999</v>
      </c>
      <c r="AF18" s="100">
        <f>AD18/AB18</f>
        <v>0.02475314947225059</v>
      </c>
      <c r="AG18" s="97">
        <f>SUM(AG19+AG20)</f>
        <v>19029</v>
      </c>
      <c r="AH18" s="97">
        <f>SUM(AH19+AH20)</f>
        <v>2437.1</v>
      </c>
      <c r="AI18" s="97">
        <f>SUM(AI19+AI20)</f>
        <v>2437.2</v>
      </c>
      <c r="AJ18" s="99">
        <f t="shared" si="14"/>
        <v>0.09999999999990905</v>
      </c>
      <c r="AK18" s="100">
        <f t="shared" si="15"/>
        <v>0.12807819643701718</v>
      </c>
      <c r="AL18" s="97">
        <f>SUM(AL19+AL20)</f>
        <v>9265</v>
      </c>
      <c r="AM18" s="97">
        <f>AM19+AM20</f>
        <v>527.6</v>
      </c>
      <c r="AN18" s="97">
        <f>SUM(AN19+AN20)</f>
        <v>550.9</v>
      </c>
      <c r="AO18" s="99">
        <f t="shared" si="16"/>
        <v>23.299999999999955</v>
      </c>
      <c r="AP18" s="100">
        <f>AN18/AL18</f>
        <v>0.059460334592552615</v>
      </c>
      <c r="AQ18" s="97">
        <f>SUM(AQ19+AQ20)</f>
        <v>3957</v>
      </c>
      <c r="AR18" s="97">
        <f>SUM(AR19+AR20)</f>
        <v>747.1</v>
      </c>
      <c r="AS18" s="97">
        <f>SUM(AS19+AS20)</f>
        <v>911.6999999999999</v>
      </c>
      <c r="AT18" s="99">
        <f t="shared" si="18"/>
        <v>164.5999999999999</v>
      </c>
      <c r="AU18" s="100">
        <f>AS18/AQ18</f>
        <v>0.23040181956027292</v>
      </c>
      <c r="AV18" s="97">
        <f>SUM(AV19+AV20)</f>
        <v>4699</v>
      </c>
      <c r="AW18" s="97">
        <f>SUM(AW19+AW20)</f>
        <v>203.5</v>
      </c>
      <c r="AX18" s="97">
        <f>SUM(AX19+AX20)</f>
        <v>203.5</v>
      </c>
      <c r="AY18" s="99">
        <f t="shared" si="19"/>
        <v>0</v>
      </c>
      <c r="AZ18" s="100">
        <f t="shared" si="20"/>
        <v>0.04330708661417323</v>
      </c>
      <c r="BA18" s="103"/>
    </row>
    <row r="19" spans="1:53" s="11" customFormat="1" ht="15" customHeight="1">
      <c r="A19" s="51"/>
      <c r="B19" s="9" t="s">
        <v>43</v>
      </c>
      <c r="C19" s="43">
        <f>H19+M19</f>
        <v>18301</v>
      </c>
      <c r="D19" s="44">
        <f>I19+N19</f>
        <v>3570.9</v>
      </c>
      <c r="E19" s="45">
        <f>J19+O19</f>
        <v>3811.6</v>
      </c>
      <c r="F19" s="46">
        <f>K19-P19</f>
        <v>-240.69999999999982</v>
      </c>
      <c r="G19" s="47">
        <f t="shared" si="7"/>
        <v>0.20827277197967323</v>
      </c>
      <c r="H19" s="44"/>
      <c r="I19" s="44"/>
      <c r="J19" s="44"/>
      <c r="K19" s="46"/>
      <c r="L19" s="47"/>
      <c r="M19" s="48">
        <f>R19+W19+AB19+AG19+AL19+AQ19+AV19</f>
        <v>18301</v>
      </c>
      <c r="N19" s="49">
        <f>S19+X19+AC19+AH19+AM19+AR19+AW19</f>
        <v>3570.9</v>
      </c>
      <c r="O19" s="48">
        <f>T19+Y19+AD19+AI19+AN19+AS19+AX19</f>
        <v>3811.6</v>
      </c>
      <c r="P19" s="46">
        <f>O19-N19</f>
        <v>240.69999999999982</v>
      </c>
      <c r="Q19" s="47">
        <f>O19/M19</f>
        <v>0.20827277197967323</v>
      </c>
      <c r="R19" s="44">
        <v>10</v>
      </c>
      <c r="S19" s="45">
        <v>1.5</v>
      </c>
      <c r="T19" s="97">
        <v>1.5</v>
      </c>
      <c r="U19" s="99">
        <f t="shared" si="10"/>
        <v>0</v>
      </c>
      <c r="V19" s="47"/>
      <c r="W19" s="44">
        <v>294</v>
      </c>
      <c r="X19" s="45">
        <v>118.4</v>
      </c>
      <c r="Y19" s="44">
        <v>118.4</v>
      </c>
      <c r="Z19" s="134">
        <f>Y19-X19</f>
        <v>0</v>
      </c>
      <c r="AA19" s="47"/>
      <c r="AB19" s="44">
        <v>509</v>
      </c>
      <c r="AC19" s="45"/>
      <c r="AD19" s="44">
        <v>46.3</v>
      </c>
      <c r="AE19" s="46"/>
      <c r="AF19" s="47"/>
      <c r="AG19" s="44">
        <v>9452</v>
      </c>
      <c r="AH19" s="45">
        <v>2173.5</v>
      </c>
      <c r="AI19" s="44">
        <v>2173.5</v>
      </c>
      <c r="AJ19" s="46">
        <f>AI19-AH19</f>
        <v>0</v>
      </c>
      <c r="AK19" s="47">
        <f>AI19/AG19</f>
        <v>0.2299513330512061</v>
      </c>
      <c r="AL19" s="44">
        <v>5013</v>
      </c>
      <c r="AM19" s="45">
        <v>431.3</v>
      </c>
      <c r="AN19" s="44">
        <v>452.8</v>
      </c>
      <c r="AO19" s="99">
        <f t="shared" si="16"/>
        <v>21.5</v>
      </c>
      <c r="AP19" s="47"/>
      <c r="AQ19" s="44">
        <v>707</v>
      </c>
      <c r="AR19" s="45">
        <v>707</v>
      </c>
      <c r="AS19" s="44">
        <v>879.9</v>
      </c>
      <c r="AT19" s="46">
        <f t="shared" si="18"/>
        <v>172.89999999999998</v>
      </c>
      <c r="AU19" s="47"/>
      <c r="AV19" s="44">
        <v>2316</v>
      </c>
      <c r="AW19" s="45">
        <v>139.2</v>
      </c>
      <c r="AX19" s="44">
        <v>139.2</v>
      </c>
      <c r="AY19" s="46">
        <f t="shared" si="19"/>
        <v>0</v>
      </c>
      <c r="AZ19" s="47"/>
      <c r="BA19" s="52"/>
    </row>
    <row r="20" spans="1:53" s="11" customFormat="1" ht="15" customHeight="1">
      <c r="A20" s="51"/>
      <c r="B20" s="9" t="s">
        <v>44</v>
      </c>
      <c r="C20" s="43">
        <f t="shared" si="2"/>
        <v>25997</v>
      </c>
      <c r="D20" s="44">
        <f t="shared" si="0"/>
        <v>589</v>
      </c>
      <c r="E20" s="45">
        <f t="shared" si="21"/>
        <v>589.4999999999999</v>
      </c>
      <c r="F20" s="46">
        <f t="shared" si="4"/>
        <v>0.4999999999998863</v>
      </c>
      <c r="G20" s="47">
        <f t="shared" si="7"/>
        <v>0.022675693349232598</v>
      </c>
      <c r="H20" s="44"/>
      <c r="I20" s="44"/>
      <c r="J20" s="44"/>
      <c r="K20" s="46"/>
      <c r="L20" s="47"/>
      <c r="M20" s="48">
        <f t="shared" si="22"/>
        <v>25997</v>
      </c>
      <c r="N20" s="49">
        <f t="shared" si="22"/>
        <v>589</v>
      </c>
      <c r="O20" s="48">
        <f t="shared" si="22"/>
        <v>589.4999999999999</v>
      </c>
      <c r="P20" s="46">
        <f>O20-N20</f>
        <v>0.4999999999998863</v>
      </c>
      <c r="Q20" s="47">
        <f>O20/M20</f>
        <v>0.022675693349232598</v>
      </c>
      <c r="R20" s="44">
        <v>1350</v>
      </c>
      <c r="S20" s="45">
        <v>7.1</v>
      </c>
      <c r="T20" s="44">
        <v>7.1</v>
      </c>
      <c r="U20" s="46">
        <f t="shared" si="10"/>
        <v>0</v>
      </c>
      <c r="V20" s="47">
        <f t="shared" si="11"/>
        <v>0.005259259259259259</v>
      </c>
      <c r="W20" s="44">
        <v>2757</v>
      </c>
      <c r="X20" s="45">
        <v>95.5</v>
      </c>
      <c r="Y20" s="44">
        <v>98.1</v>
      </c>
      <c r="Z20" s="133">
        <f>Y20-X20</f>
        <v>2.5999999999999943</v>
      </c>
      <c r="AA20" s="47">
        <f t="shared" si="12"/>
        <v>0.035582154515778015</v>
      </c>
      <c r="AB20" s="44">
        <v>2428</v>
      </c>
      <c r="AC20" s="45">
        <v>22.1</v>
      </c>
      <c r="AD20" s="44">
        <v>26.4</v>
      </c>
      <c r="AE20" s="46">
        <f>AD20-AC20</f>
        <v>4.299999999999997</v>
      </c>
      <c r="AF20" s="47">
        <f>AD20/AB20</f>
        <v>0.01087314662273476</v>
      </c>
      <c r="AG20" s="44">
        <v>9577</v>
      </c>
      <c r="AH20" s="45">
        <v>263.6</v>
      </c>
      <c r="AI20" s="44">
        <v>263.7</v>
      </c>
      <c r="AJ20" s="46">
        <f t="shared" si="14"/>
        <v>0.0999999999999659</v>
      </c>
      <c r="AK20" s="47">
        <f t="shared" si="15"/>
        <v>0.027534718596637777</v>
      </c>
      <c r="AL20" s="44">
        <v>4252</v>
      </c>
      <c r="AM20" s="45">
        <v>96.3</v>
      </c>
      <c r="AN20" s="44">
        <v>98.1</v>
      </c>
      <c r="AO20" s="46">
        <f>AN20-AM20</f>
        <v>1.7999999999999972</v>
      </c>
      <c r="AP20" s="47">
        <f>AN20/AL20</f>
        <v>0.023071495766698022</v>
      </c>
      <c r="AQ20" s="44">
        <v>3250</v>
      </c>
      <c r="AR20" s="45">
        <v>40.1</v>
      </c>
      <c r="AS20" s="44">
        <v>31.8</v>
      </c>
      <c r="AT20" s="46">
        <f t="shared" si="18"/>
        <v>-8.3</v>
      </c>
      <c r="AU20" s="47">
        <f>AS20/AQ20</f>
        <v>0.009784615384615385</v>
      </c>
      <c r="AV20" s="44">
        <v>2383</v>
      </c>
      <c r="AW20" s="45">
        <v>64.3</v>
      </c>
      <c r="AX20" s="44">
        <v>64.3</v>
      </c>
      <c r="AY20" s="46">
        <f t="shared" si="19"/>
        <v>0</v>
      </c>
      <c r="AZ20" s="47">
        <f t="shared" si="20"/>
        <v>0.02698279479647503</v>
      </c>
      <c r="BA20" s="52"/>
    </row>
    <row r="21" spans="1:53" s="104" customFormat="1" ht="15" customHeight="1">
      <c r="A21" s="94"/>
      <c r="B21" s="95" t="s">
        <v>47</v>
      </c>
      <c r="C21" s="43">
        <f t="shared" si="2"/>
        <v>25363</v>
      </c>
      <c r="D21" s="44">
        <f t="shared" si="0"/>
        <v>1207.6999999999998</v>
      </c>
      <c r="E21" s="45">
        <f t="shared" si="21"/>
        <v>1515.3</v>
      </c>
      <c r="F21" s="99">
        <f t="shared" si="4"/>
        <v>307.60000000000014</v>
      </c>
      <c r="G21" s="100">
        <f t="shared" si="7"/>
        <v>0.05974450971888184</v>
      </c>
      <c r="H21" s="97">
        <f>H22+H23</f>
        <v>10246</v>
      </c>
      <c r="I21" s="97">
        <f>I22+I23</f>
        <v>345.4</v>
      </c>
      <c r="J21" s="97">
        <f>J22+J23</f>
        <v>652.8</v>
      </c>
      <c r="K21" s="99">
        <f>J21-I21</f>
        <v>307.4</v>
      </c>
      <c r="L21" s="100">
        <f>J21/H21</f>
        <v>0.06371266835838375</v>
      </c>
      <c r="M21" s="101">
        <f>M22+M23</f>
        <v>15117</v>
      </c>
      <c r="N21" s="102">
        <f>N22+N23</f>
        <v>862.3</v>
      </c>
      <c r="O21" s="101">
        <f>O22+O23</f>
        <v>862.5</v>
      </c>
      <c r="P21" s="99">
        <f>O21-N21</f>
        <v>0.20000000000004547</v>
      </c>
      <c r="Q21" s="100">
        <f>O21/M21</f>
        <v>0.057054971224449295</v>
      </c>
      <c r="R21" s="97"/>
      <c r="S21" s="98"/>
      <c r="T21" s="97"/>
      <c r="U21" s="99"/>
      <c r="V21" s="100"/>
      <c r="W21" s="97"/>
      <c r="X21" s="98"/>
      <c r="Y21" s="105"/>
      <c r="Z21" s="133"/>
      <c r="AA21" s="100"/>
      <c r="AB21" s="97"/>
      <c r="AC21" s="98"/>
      <c r="AD21" s="97"/>
      <c r="AE21" s="99"/>
      <c r="AF21" s="100"/>
      <c r="AG21" s="97">
        <f>AG22+AG23</f>
        <v>15117</v>
      </c>
      <c r="AH21" s="98">
        <f>AH22+AH23</f>
        <v>862.3</v>
      </c>
      <c r="AI21" s="97">
        <f>AI22+AI23</f>
        <v>862.5</v>
      </c>
      <c r="AJ21" s="99">
        <f t="shared" si="14"/>
        <v>0.20000000000004547</v>
      </c>
      <c r="AK21" s="100">
        <f t="shared" si="15"/>
        <v>0.057054971224449295</v>
      </c>
      <c r="AL21" s="97"/>
      <c r="AM21" s="98"/>
      <c r="AN21" s="97"/>
      <c r="AO21" s="99"/>
      <c r="AP21" s="100"/>
      <c r="AQ21" s="97"/>
      <c r="AR21" s="98"/>
      <c r="AS21" s="97"/>
      <c r="AT21" s="99"/>
      <c r="AU21" s="100"/>
      <c r="AV21" s="97"/>
      <c r="AW21" s="98"/>
      <c r="AX21" s="97"/>
      <c r="AY21" s="99"/>
      <c r="AZ21" s="100"/>
      <c r="BA21" s="103"/>
    </row>
    <row r="22" spans="1:53" s="11" customFormat="1" ht="15" customHeight="1">
      <c r="A22" s="51"/>
      <c r="B22" s="9" t="s">
        <v>43</v>
      </c>
      <c r="C22" s="43">
        <f t="shared" si="2"/>
        <v>1985</v>
      </c>
      <c r="D22" s="44">
        <f t="shared" si="0"/>
        <v>318</v>
      </c>
      <c r="E22" s="45">
        <f t="shared" si="21"/>
        <v>524.3</v>
      </c>
      <c r="F22" s="46">
        <f>E22-D22</f>
        <v>206.29999999999995</v>
      </c>
      <c r="G22" s="47">
        <f>E22/C22</f>
        <v>0.26413098236775817</v>
      </c>
      <c r="H22" s="44">
        <v>1238</v>
      </c>
      <c r="I22" s="44">
        <v>62.5</v>
      </c>
      <c r="J22" s="44">
        <v>268.7</v>
      </c>
      <c r="K22" s="46">
        <f>J22-I22</f>
        <v>206.2</v>
      </c>
      <c r="L22" s="47">
        <f>J22/H22</f>
        <v>0.21704361873990305</v>
      </c>
      <c r="M22" s="48">
        <f aca="true" t="shared" si="23" ref="M22:O23">AG22</f>
        <v>747</v>
      </c>
      <c r="N22" s="49">
        <f t="shared" si="23"/>
        <v>255.5</v>
      </c>
      <c r="O22" s="48">
        <f t="shared" si="23"/>
        <v>255.6</v>
      </c>
      <c r="P22" s="46">
        <f>O22-N22</f>
        <v>0.09999999999999432</v>
      </c>
      <c r="Q22" s="47">
        <f>O22/M22</f>
        <v>0.3421686746987952</v>
      </c>
      <c r="R22" s="44"/>
      <c r="S22" s="45"/>
      <c r="T22" s="44"/>
      <c r="U22" s="46"/>
      <c r="V22" s="47"/>
      <c r="W22" s="44"/>
      <c r="X22" s="45"/>
      <c r="Y22" s="93"/>
      <c r="Z22" s="133"/>
      <c r="AA22" s="47"/>
      <c r="AB22" s="44"/>
      <c r="AC22" s="45"/>
      <c r="AD22" s="44"/>
      <c r="AE22" s="46"/>
      <c r="AF22" s="47"/>
      <c r="AG22" s="44">
        <v>747</v>
      </c>
      <c r="AH22" s="45">
        <v>255.5</v>
      </c>
      <c r="AI22" s="44">
        <v>255.6</v>
      </c>
      <c r="AJ22" s="46">
        <f t="shared" si="14"/>
        <v>0.09999999999999432</v>
      </c>
      <c r="AK22" s="47">
        <f t="shared" si="15"/>
        <v>0.3421686746987952</v>
      </c>
      <c r="AL22" s="44"/>
      <c r="AM22" s="45"/>
      <c r="AN22" s="44"/>
      <c r="AO22" s="46"/>
      <c r="AP22" s="47"/>
      <c r="AQ22" s="44"/>
      <c r="AR22" s="45"/>
      <c r="AS22" s="44"/>
      <c r="AT22" s="46"/>
      <c r="AU22" s="47"/>
      <c r="AV22" s="44"/>
      <c r="AW22" s="45"/>
      <c r="AX22" s="44"/>
      <c r="AY22" s="46"/>
      <c r="AZ22" s="47"/>
      <c r="BA22" s="52"/>
    </row>
    <row r="23" spans="1:53" s="11" customFormat="1" ht="15" customHeight="1">
      <c r="A23" s="51"/>
      <c r="B23" s="9" t="s">
        <v>44</v>
      </c>
      <c r="C23" s="43">
        <f t="shared" si="2"/>
        <v>23378</v>
      </c>
      <c r="D23" s="44">
        <f t="shared" si="0"/>
        <v>889.6999999999999</v>
      </c>
      <c r="E23" s="45">
        <f t="shared" si="21"/>
        <v>991</v>
      </c>
      <c r="F23" s="46">
        <f>E23-D23</f>
        <v>101.30000000000007</v>
      </c>
      <c r="G23" s="47">
        <f>E23/C23</f>
        <v>0.04239028146120284</v>
      </c>
      <c r="H23" s="44">
        <v>9008</v>
      </c>
      <c r="I23" s="44">
        <v>282.9</v>
      </c>
      <c r="J23" s="44">
        <v>384.1</v>
      </c>
      <c r="K23" s="46">
        <f>J23-I23</f>
        <v>101.20000000000005</v>
      </c>
      <c r="L23" s="47">
        <f>J23/H23</f>
        <v>0.042639875666074606</v>
      </c>
      <c r="M23" s="48">
        <f t="shared" si="23"/>
        <v>14370</v>
      </c>
      <c r="N23" s="49">
        <f t="shared" si="23"/>
        <v>606.8</v>
      </c>
      <c r="O23" s="48">
        <f t="shared" si="23"/>
        <v>606.9</v>
      </c>
      <c r="P23" s="46">
        <f>O23-N23</f>
        <v>0.10000000000002274</v>
      </c>
      <c r="Q23" s="47">
        <f>O23/M23</f>
        <v>0.04223382045929019</v>
      </c>
      <c r="R23" s="44"/>
      <c r="S23" s="45"/>
      <c r="T23" s="44"/>
      <c r="U23" s="46"/>
      <c r="V23" s="47"/>
      <c r="W23" s="44"/>
      <c r="X23" s="45"/>
      <c r="Y23" s="93"/>
      <c r="Z23" s="133"/>
      <c r="AA23" s="47"/>
      <c r="AB23" s="44"/>
      <c r="AC23" s="45"/>
      <c r="AD23" s="44"/>
      <c r="AE23" s="46"/>
      <c r="AF23" s="47"/>
      <c r="AG23" s="44">
        <v>14370</v>
      </c>
      <c r="AH23" s="45">
        <v>606.8</v>
      </c>
      <c r="AI23" s="44">
        <v>606.9</v>
      </c>
      <c r="AJ23" s="46">
        <f t="shared" si="14"/>
        <v>0.10000000000002274</v>
      </c>
      <c r="AK23" s="47">
        <f t="shared" si="15"/>
        <v>0.04223382045929019</v>
      </c>
      <c r="AL23" s="44"/>
      <c r="AM23" s="45"/>
      <c r="AN23" s="44"/>
      <c r="AO23" s="46"/>
      <c r="AP23" s="47"/>
      <c r="AQ23" s="44"/>
      <c r="AR23" s="45"/>
      <c r="AS23" s="44"/>
      <c r="AT23" s="46"/>
      <c r="AU23" s="47"/>
      <c r="AV23" s="44"/>
      <c r="AW23" s="45"/>
      <c r="AX23" s="44"/>
      <c r="AY23" s="46"/>
      <c r="AZ23" s="47"/>
      <c r="BA23" s="52"/>
    </row>
    <row r="24" spans="1:53" s="10" customFormat="1" ht="15" customHeight="1" thickBot="1">
      <c r="A24" s="33">
        <v>5</v>
      </c>
      <c r="B24" s="34" t="s">
        <v>28</v>
      </c>
      <c r="C24" s="35">
        <f t="shared" si="2"/>
        <v>5158.7</v>
      </c>
      <c r="D24" s="36">
        <f t="shared" si="0"/>
        <v>534.3000000000001</v>
      </c>
      <c r="E24" s="37">
        <f t="shared" si="21"/>
        <v>661.9</v>
      </c>
      <c r="F24" s="29">
        <f t="shared" si="4"/>
        <v>127.59999999999991</v>
      </c>
      <c r="G24" s="38">
        <f t="shared" si="7"/>
        <v>0.12830751933626688</v>
      </c>
      <c r="H24" s="36">
        <v>5100</v>
      </c>
      <c r="I24" s="36">
        <v>528.7</v>
      </c>
      <c r="J24" s="36">
        <v>656.5</v>
      </c>
      <c r="K24" s="29">
        <f>J24-I24</f>
        <v>127.79999999999995</v>
      </c>
      <c r="L24" s="38">
        <f aca="true" t="shared" si="24" ref="L24:L29">J24/H24</f>
        <v>0.12872549019607843</v>
      </c>
      <c r="M24" s="39">
        <f>R24+W24+AB24+AG24+AL24+AQ24+AV24</f>
        <v>58.699999999999996</v>
      </c>
      <c r="N24" s="40">
        <f>S24+X24+AC24+AH24+AM24+AR24+AW24</f>
        <v>5.6000000000000005</v>
      </c>
      <c r="O24" s="39">
        <f>T24+Y24+AD24+AI24+AN24+AS24+AX24</f>
        <v>5.4</v>
      </c>
      <c r="P24" s="29">
        <f t="shared" si="8"/>
        <v>-0.20000000000000018</v>
      </c>
      <c r="Q24" s="38">
        <f t="shared" si="9"/>
        <v>0.09199318568994891</v>
      </c>
      <c r="R24" s="36">
        <v>6.3</v>
      </c>
      <c r="S24" s="37">
        <v>0.5</v>
      </c>
      <c r="T24" s="36">
        <v>0.5</v>
      </c>
      <c r="U24" s="29">
        <f t="shared" si="10"/>
        <v>0</v>
      </c>
      <c r="V24" s="38">
        <f t="shared" si="11"/>
        <v>0.07936507936507936</v>
      </c>
      <c r="W24" s="36">
        <v>8.7</v>
      </c>
      <c r="X24" s="37">
        <v>0.4</v>
      </c>
      <c r="Y24" s="36">
        <v>0.2</v>
      </c>
      <c r="Z24" s="131">
        <f>Y24-X24</f>
        <v>-0.2</v>
      </c>
      <c r="AA24" s="38">
        <f t="shared" si="12"/>
        <v>0.02298850574712644</v>
      </c>
      <c r="AB24" s="36">
        <v>17.8</v>
      </c>
      <c r="AC24" s="37"/>
      <c r="AD24" s="36"/>
      <c r="AE24" s="29">
        <f t="shared" si="13"/>
        <v>0</v>
      </c>
      <c r="AF24" s="38">
        <f>AD24/AB24</f>
        <v>0</v>
      </c>
      <c r="AG24" s="36"/>
      <c r="AH24" s="37"/>
      <c r="AI24" s="36"/>
      <c r="AJ24" s="29"/>
      <c r="AK24" s="38"/>
      <c r="AL24" s="36">
        <v>15.7</v>
      </c>
      <c r="AM24" s="37">
        <v>3</v>
      </c>
      <c r="AN24" s="36">
        <v>3</v>
      </c>
      <c r="AO24" s="29">
        <f t="shared" si="16"/>
        <v>0</v>
      </c>
      <c r="AP24" s="38">
        <f t="shared" si="17"/>
        <v>0.1910828025477707</v>
      </c>
      <c r="AQ24" s="36">
        <v>4.8</v>
      </c>
      <c r="AR24" s="37">
        <v>1.5</v>
      </c>
      <c r="AS24" s="36">
        <v>1.5</v>
      </c>
      <c r="AT24" s="29">
        <f t="shared" si="18"/>
        <v>0</v>
      </c>
      <c r="AU24" s="38">
        <f>AS24/AQ24</f>
        <v>0.3125</v>
      </c>
      <c r="AV24" s="36">
        <v>5.4</v>
      </c>
      <c r="AW24" s="37">
        <v>0.2</v>
      </c>
      <c r="AX24" s="37">
        <v>0.2</v>
      </c>
      <c r="AY24" s="29">
        <f t="shared" si="19"/>
        <v>0</v>
      </c>
      <c r="AZ24" s="38">
        <f t="shared" si="20"/>
        <v>0.037037037037037035</v>
      </c>
      <c r="BA24" s="41"/>
    </row>
    <row r="25" spans="1:53" s="122" customFormat="1" ht="15" customHeight="1" thickBot="1">
      <c r="A25" s="123"/>
      <c r="B25" s="124" t="s">
        <v>22</v>
      </c>
      <c r="C25" s="125">
        <f aca="true" t="shared" si="25" ref="C25:C45">H25+M25</f>
        <v>66710.4</v>
      </c>
      <c r="D25" s="119">
        <f t="shared" si="0"/>
        <v>4184.2</v>
      </c>
      <c r="E25" s="126">
        <f t="shared" si="21"/>
        <v>7993.500000000002</v>
      </c>
      <c r="F25" s="119">
        <f aca="true" t="shared" si="26" ref="F25:F45">E25-D25</f>
        <v>3809.300000000002</v>
      </c>
      <c r="G25" s="120">
        <f aca="true" t="shared" si="27" ref="G25:G37">E25/C25</f>
        <v>0.11982389552453594</v>
      </c>
      <c r="H25" s="119">
        <f>H26+H35+H36+H37+H38+H40+H41+H42+H43+H44</f>
        <v>58852.5</v>
      </c>
      <c r="I25" s="119">
        <f>I26+I35+I36+I37+I38+I40+I41+I42+I43+I44</f>
        <v>3474.4999999999995</v>
      </c>
      <c r="J25" s="119">
        <f>J26+J35+J36+J37+J38+J39+J40+J41+J42+J43+J44</f>
        <v>4458.000000000002</v>
      </c>
      <c r="K25" s="119">
        <f aca="true" t="shared" si="28" ref="K25:K39">J25-I25</f>
        <v>983.5000000000023</v>
      </c>
      <c r="L25" s="120">
        <f t="shared" si="24"/>
        <v>0.07574869376831914</v>
      </c>
      <c r="M25" s="119">
        <f>M26+M35+M36+M37+M38+M39+M40+M41+M42+M43+M44</f>
        <v>7857.9</v>
      </c>
      <c r="N25" s="119">
        <f>N26+N35+N36+N37+N38+N39+N40+N41+N42+N43+N44</f>
        <v>709.6999999999999</v>
      </c>
      <c r="O25" s="119">
        <f>O26+O35+O36+O37+O38+O39+O40+O41+O42+O43+O44</f>
        <v>3535.5</v>
      </c>
      <c r="P25" s="119">
        <f t="shared" si="8"/>
        <v>2825.8</v>
      </c>
      <c r="Q25" s="120">
        <f t="shared" si="9"/>
        <v>0.44992937044248466</v>
      </c>
      <c r="R25" s="119">
        <f>R26+R35+R36+R37+R38+R40+R41+R42+R43</f>
        <v>0.9</v>
      </c>
      <c r="S25" s="119">
        <f>S26+S35+S36+S37+S38+S40+S41+S42+S43</f>
        <v>0</v>
      </c>
      <c r="T25" s="119">
        <f>T26+T35+T36+T37+T38+T40+T41+T42+T43</f>
        <v>0</v>
      </c>
      <c r="U25" s="119">
        <f t="shared" si="10"/>
        <v>0</v>
      </c>
      <c r="V25" s="120">
        <f t="shared" si="11"/>
        <v>0</v>
      </c>
      <c r="W25" s="119">
        <f>W26+W35+W36+W37+W38+W40+W41+W42+W43+W44</f>
        <v>15</v>
      </c>
      <c r="X25" s="119">
        <f>X26+X35+X36+X37+X38+X40+X41+X42+X43+X44</f>
        <v>1.8</v>
      </c>
      <c r="Y25" s="119">
        <f>Y26+Y35+Y36+Y37+Y38+Y40+Y41+Y42+Y43</f>
        <v>2.4</v>
      </c>
      <c r="Z25" s="130">
        <f>Y25-X25</f>
        <v>0.5999999999999999</v>
      </c>
      <c r="AA25" s="120">
        <f t="shared" si="12"/>
        <v>0.16</v>
      </c>
      <c r="AB25" s="119">
        <f>AB26+AB35+AB36+AB37+AB38+AB40+AB41+AB42+AB43+AB44</f>
        <v>2.9</v>
      </c>
      <c r="AC25" s="119">
        <f>AC26+AC35+AC36+AC37+AC38+AC40+AC41+AC42+AC43+AC44</f>
        <v>0</v>
      </c>
      <c r="AD25" s="119">
        <f>AD26+AD35+AD36+AD37+AD38+AD40+AD41+AD42+AD43+AD44</f>
        <v>1553.8</v>
      </c>
      <c r="AE25" s="119">
        <f t="shared" si="13"/>
        <v>1553.8</v>
      </c>
      <c r="AF25" s="120">
        <f>AD25/AB25</f>
        <v>535.7931034482758</v>
      </c>
      <c r="AG25" s="119">
        <f>AG26+AG35+AG36+AG37+AG38+AG39+AG40+AG41+AG42+AG43+AG44</f>
        <v>7361.2</v>
      </c>
      <c r="AH25" s="119">
        <f>AH26+AH35+AH36+AH37+AH38+AH39+AH40+AH41+AH42+AH43+AH44</f>
        <v>651.6</v>
      </c>
      <c r="AI25" s="119">
        <f>AI26+AI35+AI36+AI37+AI38+AI39+AI40+AI41+AI42+AI43+AI44</f>
        <v>1921.6</v>
      </c>
      <c r="AJ25" s="119">
        <f>AI25-AH25</f>
        <v>1270</v>
      </c>
      <c r="AK25" s="120">
        <f>AI25/AG25</f>
        <v>0.2610443949356083</v>
      </c>
      <c r="AL25" s="119">
        <f>AL26+AL35+AL36+AL37+AL38+AL40+AL41+AL42+AL43+AL44</f>
        <v>472.4</v>
      </c>
      <c r="AM25" s="119">
        <f>AM26+AM35+AM36+AM37+AM38+AM40+AM41+AM42+AM43+AM44</f>
        <v>56.3</v>
      </c>
      <c r="AN25" s="119">
        <f>AN26+AN35+AN36+AN37+AN38+AN40+AN41+AN42+AN43+AN44</f>
        <v>57.699999999999996</v>
      </c>
      <c r="AO25" s="119">
        <f t="shared" si="16"/>
        <v>1.3999999999999986</v>
      </c>
      <c r="AP25" s="120">
        <f t="shared" si="17"/>
        <v>0.12214225232853514</v>
      </c>
      <c r="AQ25" s="119">
        <f>AQ26+AQ35+AQ36+AQ37+AQ38+AQ40+AQ41+AQ42+AQ43</f>
        <v>1.6</v>
      </c>
      <c r="AR25" s="119">
        <f>AR26+AR35+AR36+AR37+AR38+AR40+AR41+AR42+AR43</f>
        <v>0</v>
      </c>
      <c r="AS25" s="119">
        <f>AS26+AS35+AS36+AS37+AS38+AS40+AS41+AS42+AS43</f>
        <v>0</v>
      </c>
      <c r="AT25" s="119">
        <f t="shared" si="18"/>
        <v>0</v>
      </c>
      <c r="AU25" s="120">
        <f>AS25/AQ25</f>
        <v>0</v>
      </c>
      <c r="AV25" s="119">
        <f>AV26+AV35+AV36+AV37+AV38+AV40+AV41+AV42+AV43</f>
        <v>3.9</v>
      </c>
      <c r="AW25" s="119">
        <f>AW26+AW35+AW36+AW37+AW38+AW40+AW41+AW42+AW43</f>
        <v>0</v>
      </c>
      <c r="AX25" s="119">
        <f>AX26+AX35+AX36+AX37+AX38+AX40+AX41+AX42+AX43</f>
        <v>0</v>
      </c>
      <c r="AY25" s="119">
        <f t="shared" si="19"/>
        <v>0</v>
      </c>
      <c r="AZ25" s="120">
        <f t="shared" si="20"/>
        <v>0</v>
      </c>
      <c r="BA25" s="127"/>
    </row>
    <row r="26" spans="1:53" s="10" customFormat="1" ht="15" customHeight="1">
      <c r="A26" s="27">
        <v>6</v>
      </c>
      <c r="B26" s="85" t="s">
        <v>29</v>
      </c>
      <c r="C26" s="28">
        <f t="shared" si="25"/>
        <v>65939.70000000001</v>
      </c>
      <c r="D26" s="29">
        <f t="shared" si="0"/>
        <v>3882</v>
      </c>
      <c r="E26" s="30">
        <f t="shared" si="21"/>
        <v>5430.700000000001</v>
      </c>
      <c r="F26" s="29">
        <f t="shared" si="26"/>
        <v>1548.7000000000007</v>
      </c>
      <c r="G26" s="31">
        <f t="shared" si="27"/>
        <v>0.08235857912608034</v>
      </c>
      <c r="H26" s="29">
        <f>SUM(H27:H33)</f>
        <v>58152.700000000004</v>
      </c>
      <c r="I26" s="29">
        <f>SUM(I27:I34)</f>
        <v>3181.2</v>
      </c>
      <c r="J26" s="29">
        <f>SUM(J27:J34)</f>
        <v>5369.300000000001</v>
      </c>
      <c r="K26" s="29">
        <f t="shared" si="28"/>
        <v>2188.1000000000013</v>
      </c>
      <c r="L26" s="31">
        <f t="shared" si="24"/>
        <v>0.09233105255645913</v>
      </c>
      <c r="M26" s="29">
        <f>M27+M28+M29+M30+M31+M32+M33+M34</f>
        <v>7787</v>
      </c>
      <c r="N26" s="30">
        <f>N27+N28+N29+N30+N31+N32+N33+N34</f>
        <v>700.8</v>
      </c>
      <c r="O26" s="29">
        <f>SUM(O27:O34)</f>
        <v>61.400000000000006</v>
      </c>
      <c r="P26" s="29">
        <f t="shared" si="8"/>
        <v>-639.4</v>
      </c>
      <c r="Q26" s="31">
        <f t="shared" si="9"/>
        <v>0.007884936432515732</v>
      </c>
      <c r="R26" s="29"/>
      <c r="S26" s="29"/>
      <c r="T26" s="29"/>
      <c r="U26" s="29"/>
      <c r="V26" s="31"/>
      <c r="W26" s="29">
        <f>W27+W28+W29+W30+W31+W32</f>
        <v>11.2</v>
      </c>
      <c r="X26" s="29">
        <f>X27+X28+X29+X30+X31+X32</f>
        <v>1.8</v>
      </c>
      <c r="Y26" s="30">
        <f>Y27+Y28+Y29+Y30+Y31+Y32</f>
        <v>1.9</v>
      </c>
      <c r="Z26" s="132">
        <f>Y26-X26</f>
        <v>0.09999999999999987</v>
      </c>
      <c r="AA26" s="31">
        <f>Y26/W26</f>
        <v>0.16964285714285715</v>
      </c>
      <c r="AB26" s="29"/>
      <c r="AC26" s="29"/>
      <c r="AD26" s="30"/>
      <c r="AE26" s="29"/>
      <c r="AF26" s="31"/>
      <c r="AG26" s="29">
        <f>AG27+AG28+AG29+AG30+AG31+AG32+AG33+AG34</f>
        <v>7309.8</v>
      </c>
      <c r="AH26" s="29">
        <f>AH27+AH28+AH29+AH30+AH31+AH32+AH33+AH34</f>
        <v>643.6</v>
      </c>
      <c r="AI26" s="29">
        <f>SUM(AI27:AI34)</f>
        <v>4.099999999999966</v>
      </c>
      <c r="AJ26" s="29">
        <f>AI26-AH26</f>
        <v>-639.5</v>
      </c>
      <c r="AK26" s="31">
        <f>AI26/AG26</f>
        <v>0.0005608908588470226</v>
      </c>
      <c r="AL26" s="29">
        <f>AL27+AL28+AL29+AL30+AL31+AL32</f>
        <v>466</v>
      </c>
      <c r="AM26" s="29">
        <f>AM27+AM28+AM29+AM30+AM31+AM32</f>
        <v>55.4</v>
      </c>
      <c r="AN26" s="29">
        <f>AN27+AN28+AN29+AN30+AN31+AN32</f>
        <v>55.4</v>
      </c>
      <c r="AO26" s="29">
        <f t="shared" si="16"/>
        <v>0</v>
      </c>
      <c r="AP26" s="31">
        <f t="shared" si="17"/>
        <v>0.11888412017167381</v>
      </c>
      <c r="AQ26" s="29">
        <f>AQ27+AQ28+AQ29+AQ30+AQ31+AQ32</f>
        <v>0</v>
      </c>
      <c r="AR26" s="29"/>
      <c r="AS26" s="29">
        <f>AS27+AS28+AS29+AS30+AS32</f>
        <v>0</v>
      </c>
      <c r="AT26" s="29">
        <f t="shared" si="18"/>
        <v>0</v>
      </c>
      <c r="AU26" s="31"/>
      <c r="AV26" s="29"/>
      <c r="AW26" s="29"/>
      <c r="AX26" s="29"/>
      <c r="AY26" s="29"/>
      <c r="AZ26" s="31"/>
      <c r="BA26" s="41"/>
    </row>
    <row r="27" spans="1:53" s="11" customFormat="1" ht="15" customHeight="1">
      <c r="A27" s="51"/>
      <c r="B27" s="9" t="s">
        <v>16</v>
      </c>
      <c r="C27" s="43">
        <f t="shared" si="25"/>
        <v>100</v>
      </c>
      <c r="D27" s="44">
        <f t="shared" si="0"/>
        <v>0</v>
      </c>
      <c r="E27" s="45">
        <f t="shared" si="21"/>
        <v>11.6</v>
      </c>
      <c r="F27" s="46">
        <f t="shared" si="26"/>
        <v>11.6</v>
      </c>
      <c r="G27" s="47">
        <f t="shared" si="27"/>
        <v>0.11599999999999999</v>
      </c>
      <c r="H27" s="44">
        <v>100</v>
      </c>
      <c r="I27" s="44"/>
      <c r="J27" s="44">
        <v>11.6</v>
      </c>
      <c r="K27" s="46">
        <f t="shared" si="28"/>
        <v>11.6</v>
      </c>
      <c r="L27" s="79">
        <f t="shared" si="24"/>
        <v>0.11599999999999999</v>
      </c>
      <c r="M27" s="48">
        <f>R27+W27+AB27+AG27+AL27+AQ27+AV27</f>
        <v>0</v>
      </c>
      <c r="N27" s="48">
        <f>S27+X27+AC27+AH27+AM27+AR27+AW27</f>
        <v>0</v>
      </c>
      <c r="O27" s="65">
        <f>T27+Y27+AD27+AI27+AN27+AS27+AX27</f>
        <v>0</v>
      </c>
      <c r="P27" s="46">
        <f>O27-N27</f>
        <v>0</v>
      </c>
      <c r="Q27" s="47"/>
      <c r="R27" s="54"/>
      <c r="S27" s="54"/>
      <c r="T27" s="45"/>
      <c r="U27" s="55"/>
      <c r="V27" s="56"/>
      <c r="W27" s="44"/>
      <c r="X27" s="44"/>
      <c r="Y27" s="45"/>
      <c r="Z27" s="133"/>
      <c r="AA27" s="78"/>
      <c r="AB27" s="44"/>
      <c r="AC27" s="44"/>
      <c r="AD27" s="45"/>
      <c r="AE27" s="46"/>
      <c r="AF27" s="38"/>
      <c r="AG27" s="54"/>
      <c r="AH27" s="54"/>
      <c r="AI27" s="45"/>
      <c r="AJ27" s="55"/>
      <c r="AK27" s="56"/>
      <c r="AL27" s="44"/>
      <c r="AM27" s="44"/>
      <c r="AN27" s="45"/>
      <c r="AO27" s="46"/>
      <c r="AP27" s="38"/>
      <c r="AQ27" s="44"/>
      <c r="AR27" s="44"/>
      <c r="AS27" s="45"/>
      <c r="AT27" s="46"/>
      <c r="AU27" s="31"/>
      <c r="AV27" s="44"/>
      <c r="AW27" s="45"/>
      <c r="AX27" s="45"/>
      <c r="AY27" s="46"/>
      <c r="AZ27" s="38"/>
      <c r="BA27" s="41"/>
    </row>
    <row r="28" spans="1:53" s="11" customFormat="1" ht="18">
      <c r="A28" s="51"/>
      <c r="B28" s="73" t="s">
        <v>31</v>
      </c>
      <c r="C28" s="43">
        <f t="shared" si="25"/>
        <v>63686.5</v>
      </c>
      <c r="D28" s="44">
        <f t="shared" si="0"/>
        <v>3393.1</v>
      </c>
      <c r="E28" s="45">
        <f t="shared" si="21"/>
        <v>5502.5</v>
      </c>
      <c r="F28" s="46">
        <f t="shared" si="26"/>
        <v>2109.4</v>
      </c>
      <c r="G28" s="47">
        <f t="shared" si="27"/>
        <v>0.08639978645395806</v>
      </c>
      <c r="H28" s="44">
        <v>57686.3</v>
      </c>
      <c r="I28" s="44">
        <v>3132.5</v>
      </c>
      <c r="J28" s="44">
        <v>5241.8</v>
      </c>
      <c r="K28" s="46">
        <f t="shared" si="28"/>
        <v>2109.3</v>
      </c>
      <c r="L28" s="47">
        <f t="shared" si="24"/>
        <v>0.09086732898452492</v>
      </c>
      <c r="M28" s="48">
        <f aca="true" t="shared" si="29" ref="M28:M35">R28+W28+AB28+AG28+AL28+AQ28+AV28</f>
        <v>6000.2</v>
      </c>
      <c r="N28" s="49">
        <f aca="true" t="shared" si="30" ref="N28:N40">S28+X28+AC28+AH28+AM28+AR28+AW28</f>
        <v>260.6</v>
      </c>
      <c r="O28" s="65">
        <f aca="true" t="shared" si="31" ref="O28:O35">T28+Y28+AD28+AI28+AN28+AS28+AX28</f>
        <v>260.7</v>
      </c>
      <c r="P28" s="46">
        <f t="shared" si="8"/>
        <v>0.0999999999999659</v>
      </c>
      <c r="Q28" s="47">
        <f aca="true" t="shared" si="32" ref="Q28:Q34">O28/M28</f>
        <v>0.043448551714942836</v>
      </c>
      <c r="R28" s="44"/>
      <c r="S28" s="44"/>
      <c r="T28" s="45"/>
      <c r="U28" s="46"/>
      <c r="V28" s="47"/>
      <c r="W28" s="44"/>
      <c r="X28" s="44"/>
      <c r="Y28" s="45"/>
      <c r="Z28" s="133"/>
      <c r="AA28" s="79"/>
      <c r="AB28" s="44"/>
      <c r="AC28" s="44"/>
      <c r="AD28" s="45"/>
      <c r="AE28" s="46"/>
      <c r="AF28" s="47"/>
      <c r="AG28" s="44">
        <v>6000.2</v>
      </c>
      <c r="AH28" s="44">
        <v>260.6</v>
      </c>
      <c r="AI28" s="45">
        <v>260.7</v>
      </c>
      <c r="AJ28" s="46">
        <f>AI28-AH28</f>
        <v>0.0999999999999659</v>
      </c>
      <c r="AK28" s="47">
        <f>AI28/AG28</f>
        <v>0.043448551714942836</v>
      </c>
      <c r="AL28" s="44"/>
      <c r="AM28" s="44"/>
      <c r="AN28" s="45"/>
      <c r="AO28" s="46"/>
      <c r="AP28" s="47"/>
      <c r="AQ28" s="44"/>
      <c r="AR28" s="44"/>
      <c r="AS28" s="45"/>
      <c r="AT28" s="46"/>
      <c r="AU28" s="31"/>
      <c r="AV28" s="44"/>
      <c r="AW28" s="45"/>
      <c r="AX28" s="45"/>
      <c r="AY28" s="46"/>
      <c r="AZ28" s="47"/>
      <c r="BA28" s="41"/>
    </row>
    <row r="29" spans="1:53" s="11" customFormat="1" ht="15" customHeight="1">
      <c r="A29" s="51"/>
      <c r="B29" s="9" t="s">
        <v>32</v>
      </c>
      <c r="C29" s="43">
        <f t="shared" si="25"/>
        <v>215.6</v>
      </c>
      <c r="D29" s="45">
        <f t="shared" si="0"/>
        <v>84.8</v>
      </c>
      <c r="E29" s="44">
        <f t="shared" si="21"/>
        <v>-554.9</v>
      </c>
      <c r="F29" s="46">
        <f t="shared" si="26"/>
        <v>-639.6999999999999</v>
      </c>
      <c r="G29" s="47">
        <f t="shared" si="27"/>
        <v>-2.573747680890538</v>
      </c>
      <c r="H29" s="44">
        <v>104.8</v>
      </c>
      <c r="I29" s="44"/>
      <c r="J29" s="44"/>
      <c r="K29" s="46">
        <f t="shared" si="28"/>
        <v>0</v>
      </c>
      <c r="L29" s="79">
        <f t="shared" si="24"/>
        <v>0</v>
      </c>
      <c r="M29" s="48">
        <f t="shared" si="29"/>
        <v>110.8</v>
      </c>
      <c r="N29" s="49">
        <f t="shared" si="30"/>
        <v>84.8</v>
      </c>
      <c r="O29" s="65">
        <f t="shared" si="31"/>
        <v>-554.9</v>
      </c>
      <c r="P29" s="46">
        <f t="shared" si="8"/>
        <v>-639.6999999999999</v>
      </c>
      <c r="Q29" s="47">
        <f t="shared" si="32"/>
        <v>-5.008122743682311</v>
      </c>
      <c r="R29" s="44"/>
      <c r="S29" s="44"/>
      <c r="T29" s="45"/>
      <c r="U29" s="46"/>
      <c r="V29" s="38"/>
      <c r="W29" s="44"/>
      <c r="X29" s="44"/>
      <c r="Y29" s="45"/>
      <c r="Z29" s="133"/>
      <c r="AA29" s="79"/>
      <c r="AB29" s="44"/>
      <c r="AC29" s="44"/>
      <c r="AD29" s="45"/>
      <c r="AE29" s="46"/>
      <c r="AF29" s="47"/>
      <c r="AG29" s="44">
        <v>110.8</v>
      </c>
      <c r="AH29" s="44">
        <v>84.8</v>
      </c>
      <c r="AI29" s="45">
        <v>-554.9</v>
      </c>
      <c r="AJ29" s="46">
        <f>AI29-AH29</f>
        <v>-639.6999999999999</v>
      </c>
      <c r="AK29" s="47">
        <f>AI29/AG29</f>
        <v>-5.008122743682311</v>
      </c>
      <c r="AL29" s="44"/>
      <c r="AM29" s="44"/>
      <c r="AN29" s="45"/>
      <c r="AO29" s="46"/>
      <c r="AP29" s="79"/>
      <c r="AQ29" s="44"/>
      <c r="AR29" s="44"/>
      <c r="AS29" s="45"/>
      <c r="AT29" s="46"/>
      <c r="AU29" s="151"/>
      <c r="AV29" s="44"/>
      <c r="AW29" s="45"/>
      <c r="AX29" s="45"/>
      <c r="AY29" s="46"/>
      <c r="AZ29" s="38"/>
      <c r="BA29" s="41"/>
    </row>
    <row r="30" spans="1:53" s="11" customFormat="1" ht="15" customHeight="1">
      <c r="A30" s="51"/>
      <c r="B30" s="9" t="s">
        <v>3</v>
      </c>
      <c r="C30" s="43">
        <f t="shared" si="25"/>
        <v>170</v>
      </c>
      <c r="D30" s="44">
        <f t="shared" si="0"/>
        <v>25.7</v>
      </c>
      <c r="E30" s="45">
        <f t="shared" si="21"/>
        <v>25.799999999999997</v>
      </c>
      <c r="F30" s="46">
        <f t="shared" si="26"/>
        <v>0.09999999999999787</v>
      </c>
      <c r="G30" s="47">
        <f t="shared" si="27"/>
        <v>0.1517647058823529</v>
      </c>
      <c r="H30" s="44"/>
      <c r="I30" s="44"/>
      <c r="J30" s="44"/>
      <c r="K30" s="46">
        <f>J30-I30</f>
        <v>0</v>
      </c>
      <c r="L30" s="47"/>
      <c r="M30" s="48">
        <f t="shared" si="29"/>
        <v>170</v>
      </c>
      <c r="N30" s="49">
        <f t="shared" si="30"/>
        <v>25.7</v>
      </c>
      <c r="O30" s="65">
        <f t="shared" si="31"/>
        <v>25.799999999999997</v>
      </c>
      <c r="P30" s="46">
        <f t="shared" si="8"/>
        <v>0.09999999999999787</v>
      </c>
      <c r="Q30" s="47">
        <f t="shared" si="32"/>
        <v>0.1517647058823529</v>
      </c>
      <c r="R30" s="44"/>
      <c r="S30" s="44"/>
      <c r="T30" s="45"/>
      <c r="U30" s="46"/>
      <c r="V30" s="38"/>
      <c r="W30" s="44">
        <v>11.2</v>
      </c>
      <c r="X30" s="44">
        <v>1.8</v>
      </c>
      <c r="Y30" s="45">
        <v>1.9</v>
      </c>
      <c r="Z30" s="133">
        <f>Y30-X30</f>
        <v>0.09999999999999987</v>
      </c>
      <c r="AA30" s="47">
        <f>Y30/W30</f>
        <v>0.16964285714285715</v>
      </c>
      <c r="AB30" s="44"/>
      <c r="AC30" s="44"/>
      <c r="AD30" s="45"/>
      <c r="AE30" s="46"/>
      <c r="AF30" s="38"/>
      <c r="AG30" s="44"/>
      <c r="AH30" s="44"/>
      <c r="AI30" s="45"/>
      <c r="AJ30" s="46"/>
      <c r="AK30" s="47"/>
      <c r="AL30" s="44">
        <v>158.8</v>
      </c>
      <c r="AM30" s="44">
        <v>23.9</v>
      </c>
      <c r="AN30" s="45">
        <v>23.9</v>
      </c>
      <c r="AO30" s="46">
        <f>AN30-AM30</f>
        <v>0</v>
      </c>
      <c r="AP30" s="47">
        <f>AN30/AL30</f>
        <v>0.15050377833753148</v>
      </c>
      <c r="AQ30" s="44"/>
      <c r="AR30" s="44"/>
      <c r="AS30" s="45"/>
      <c r="AT30" s="46"/>
      <c r="AU30" s="31"/>
      <c r="AV30" s="44"/>
      <c r="AW30" s="45"/>
      <c r="AX30" s="45"/>
      <c r="AY30" s="46"/>
      <c r="AZ30" s="38"/>
      <c r="BA30" s="41"/>
    </row>
    <row r="31" spans="1:53" s="11" customFormat="1" ht="15" customHeight="1">
      <c r="A31" s="51"/>
      <c r="B31" s="9" t="s">
        <v>24</v>
      </c>
      <c r="C31" s="43">
        <f t="shared" si="25"/>
        <v>490.9</v>
      </c>
      <c r="D31" s="44">
        <f t="shared" si="0"/>
        <v>70.2</v>
      </c>
      <c r="E31" s="45">
        <f t="shared" si="21"/>
        <v>59.8</v>
      </c>
      <c r="F31" s="46">
        <f t="shared" si="26"/>
        <v>-10.400000000000006</v>
      </c>
      <c r="G31" s="47">
        <f t="shared" si="27"/>
        <v>0.1218170706864942</v>
      </c>
      <c r="H31" s="44">
        <v>183.7</v>
      </c>
      <c r="I31" s="44">
        <v>38.7</v>
      </c>
      <c r="J31" s="44">
        <v>28.3</v>
      </c>
      <c r="K31" s="46">
        <f t="shared" si="28"/>
        <v>-10.400000000000002</v>
      </c>
      <c r="L31" s="47">
        <f>J31/H31</f>
        <v>0.15405552531301037</v>
      </c>
      <c r="M31" s="48">
        <f t="shared" si="29"/>
        <v>307.2</v>
      </c>
      <c r="N31" s="49">
        <f t="shared" si="30"/>
        <v>31.5</v>
      </c>
      <c r="O31" s="65">
        <f t="shared" si="31"/>
        <v>31.5</v>
      </c>
      <c r="P31" s="46">
        <f t="shared" si="8"/>
        <v>0</v>
      </c>
      <c r="Q31" s="47">
        <f t="shared" si="32"/>
        <v>0.1025390625</v>
      </c>
      <c r="R31" s="54"/>
      <c r="S31" s="54"/>
      <c r="T31" s="45"/>
      <c r="U31" s="55"/>
      <c r="V31" s="56"/>
      <c r="W31" s="44"/>
      <c r="X31" s="44"/>
      <c r="Y31" s="45"/>
      <c r="Z31" s="133"/>
      <c r="AA31" s="47"/>
      <c r="AB31" s="44"/>
      <c r="AC31" s="44"/>
      <c r="AD31" s="45"/>
      <c r="AE31" s="46"/>
      <c r="AF31" s="38"/>
      <c r="AG31" s="54"/>
      <c r="AH31" s="54"/>
      <c r="AI31" s="45"/>
      <c r="AJ31" s="55"/>
      <c r="AK31" s="47"/>
      <c r="AL31" s="44">
        <v>307.2</v>
      </c>
      <c r="AM31" s="44">
        <v>31.5</v>
      </c>
      <c r="AN31" s="45">
        <v>31.5</v>
      </c>
      <c r="AO31" s="46">
        <f>AN31-AM31</f>
        <v>0</v>
      </c>
      <c r="AP31" s="47">
        <f>AN31/AL31</f>
        <v>0.1025390625</v>
      </c>
      <c r="AQ31" s="44"/>
      <c r="AR31" s="44"/>
      <c r="AS31" s="45"/>
      <c r="AT31" s="46"/>
      <c r="AU31" s="31"/>
      <c r="AV31" s="44"/>
      <c r="AW31" s="45"/>
      <c r="AX31" s="45"/>
      <c r="AY31" s="46"/>
      <c r="AZ31" s="38"/>
      <c r="BA31" s="41"/>
    </row>
    <row r="32" spans="1:53" s="11" customFormat="1" ht="15" customHeight="1">
      <c r="A32" s="51"/>
      <c r="B32" s="9" t="s">
        <v>17</v>
      </c>
      <c r="C32" s="43">
        <f t="shared" si="25"/>
        <v>96</v>
      </c>
      <c r="D32" s="44">
        <f t="shared" si="0"/>
        <v>0</v>
      </c>
      <c r="E32" s="45">
        <f t="shared" si="21"/>
        <v>0</v>
      </c>
      <c r="F32" s="46">
        <f t="shared" si="26"/>
        <v>0</v>
      </c>
      <c r="G32" s="47">
        <f t="shared" si="27"/>
        <v>0</v>
      </c>
      <c r="H32" s="44">
        <v>67.9</v>
      </c>
      <c r="I32" s="44"/>
      <c r="J32" s="44"/>
      <c r="K32" s="46">
        <f t="shared" si="28"/>
        <v>0</v>
      </c>
      <c r="L32" s="79">
        <f>J32/H32</f>
        <v>0</v>
      </c>
      <c r="M32" s="48">
        <f t="shared" si="29"/>
        <v>28.1</v>
      </c>
      <c r="N32" s="49">
        <f t="shared" si="30"/>
        <v>0</v>
      </c>
      <c r="O32" s="65">
        <f t="shared" si="31"/>
        <v>0</v>
      </c>
      <c r="P32" s="46">
        <f t="shared" si="8"/>
        <v>0</v>
      </c>
      <c r="Q32" s="47">
        <f t="shared" si="32"/>
        <v>0</v>
      </c>
      <c r="R32" s="44"/>
      <c r="S32" s="44"/>
      <c r="T32" s="45"/>
      <c r="U32" s="46"/>
      <c r="V32" s="38"/>
      <c r="W32" s="44"/>
      <c r="X32" s="44"/>
      <c r="Y32" s="45"/>
      <c r="Z32" s="133"/>
      <c r="AA32" s="47"/>
      <c r="AB32" s="44"/>
      <c r="AC32" s="44"/>
      <c r="AD32" s="45"/>
      <c r="AE32" s="46"/>
      <c r="AF32" s="38"/>
      <c r="AG32" s="44">
        <v>28.1</v>
      </c>
      <c r="AH32" s="44"/>
      <c r="AI32" s="45"/>
      <c r="AJ32" s="46">
        <f>AI32-AH32</f>
        <v>0</v>
      </c>
      <c r="AK32" s="47">
        <f>AI32/AG32</f>
        <v>0</v>
      </c>
      <c r="AL32" s="44"/>
      <c r="AM32" s="44"/>
      <c r="AN32" s="45"/>
      <c r="AO32" s="46"/>
      <c r="AP32" s="38"/>
      <c r="AQ32" s="44"/>
      <c r="AR32" s="44"/>
      <c r="AS32" s="45"/>
      <c r="AT32" s="46"/>
      <c r="AU32" s="31"/>
      <c r="AV32" s="44"/>
      <c r="AW32" s="45"/>
      <c r="AX32" s="45"/>
      <c r="AY32" s="46"/>
      <c r="AZ32" s="38"/>
      <c r="BA32" s="41"/>
    </row>
    <row r="33" spans="1:53" s="11" customFormat="1" ht="18">
      <c r="A33" s="51"/>
      <c r="B33" s="73" t="s">
        <v>25</v>
      </c>
      <c r="C33" s="43">
        <f>H33+M33</f>
        <v>381.3</v>
      </c>
      <c r="D33" s="44">
        <f t="shared" si="0"/>
        <v>24.4</v>
      </c>
      <c r="E33" s="45">
        <f t="shared" si="21"/>
        <v>58.699999999999996</v>
      </c>
      <c r="F33" s="46">
        <f t="shared" si="26"/>
        <v>34.3</v>
      </c>
      <c r="G33" s="47">
        <f t="shared" si="27"/>
        <v>0.15394702334120114</v>
      </c>
      <c r="H33" s="44">
        <v>10</v>
      </c>
      <c r="I33" s="44">
        <v>10</v>
      </c>
      <c r="J33" s="44">
        <v>44.3</v>
      </c>
      <c r="K33" s="46">
        <f t="shared" si="28"/>
        <v>34.3</v>
      </c>
      <c r="L33" s="47">
        <f>J33/H33</f>
        <v>4.43</v>
      </c>
      <c r="M33" s="48">
        <f t="shared" si="29"/>
        <v>371.3</v>
      </c>
      <c r="N33" s="48">
        <f>S33+X33+AC33+AH33+AM33+AR33+AW33</f>
        <v>14.4</v>
      </c>
      <c r="O33" s="65">
        <f t="shared" si="31"/>
        <v>14.4</v>
      </c>
      <c r="P33" s="46">
        <f t="shared" si="8"/>
        <v>0</v>
      </c>
      <c r="Q33" s="47">
        <f t="shared" si="32"/>
        <v>0.038782655534608135</v>
      </c>
      <c r="R33" s="44"/>
      <c r="S33" s="44"/>
      <c r="T33" s="45"/>
      <c r="U33" s="46"/>
      <c r="V33" s="38"/>
      <c r="W33" s="44"/>
      <c r="X33" s="44"/>
      <c r="Y33" s="45"/>
      <c r="Z33" s="133"/>
      <c r="AA33" s="47"/>
      <c r="AB33" s="44"/>
      <c r="AC33" s="44"/>
      <c r="AD33" s="45"/>
      <c r="AE33" s="46"/>
      <c r="AF33" s="38"/>
      <c r="AG33" s="44">
        <v>371.3</v>
      </c>
      <c r="AH33" s="44">
        <v>14.4</v>
      </c>
      <c r="AI33" s="45">
        <v>14.4</v>
      </c>
      <c r="AJ33" s="46">
        <f>AI33-AH33</f>
        <v>0</v>
      </c>
      <c r="AK33" s="47">
        <f>AI33/AG33</f>
        <v>0.038782655534608135</v>
      </c>
      <c r="AL33" s="44"/>
      <c r="AM33" s="44"/>
      <c r="AN33" s="45"/>
      <c r="AO33" s="46"/>
      <c r="AP33" s="38"/>
      <c r="AQ33" s="44"/>
      <c r="AR33" s="44"/>
      <c r="AS33" s="45"/>
      <c r="AT33" s="46"/>
      <c r="AU33" s="31"/>
      <c r="AV33" s="44"/>
      <c r="AW33" s="45"/>
      <c r="AX33" s="45"/>
      <c r="AY33" s="46"/>
      <c r="AZ33" s="38"/>
      <c r="BA33" s="41"/>
    </row>
    <row r="34" spans="1:53" s="11" customFormat="1" ht="18">
      <c r="A34" s="51"/>
      <c r="B34" s="73" t="s">
        <v>50</v>
      </c>
      <c r="C34" s="43">
        <f>H34+M34</f>
        <v>799.4</v>
      </c>
      <c r="D34" s="44">
        <f>I34+N34</f>
        <v>283.8</v>
      </c>
      <c r="E34" s="45">
        <f>J34+O34</f>
        <v>327.2</v>
      </c>
      <c r="F34" s="46">
        <f>E34-D34</f>
        <v>43.39999999999998</v>
      </c>
      <c r="G34" s="47"/>
      <c r="H34" s="44"/>
      <c r="I34" s="44"/>
      <c r="J34" s="44">
        <v>43.3</v>
      </c>
      <c r="K34" s="46">
        <f t="shared" si="28"/>
        <v>43.3</v>
      </c>
      <c r="L34" s="47"/>
      <c r="M34" s="48">
        <f>R34+W34+AB34+AG34+AL34+AQ34+AV34</f>
        <v>799.4</v>
      </c>
      <c r="N34" s="48">
        <f>S34+X34+AC34+AH34+AM34+AR34+AW34</f>
        <v>283.8</v>
      </c>
      <c r="O34" s="65">
        <f t="shared" si="31"/>
        <v>283.9</v>
      </c>
      <c r="P34" s="46">
        <f t="shared" si="8"/>
        <v>0.0999999999999659</v>
      </c>
      <c r="Q34" s="47">
        <f t="shared" si="32"/>
        <v>0.35514135601701274</v>
      </c>
      <c r="R34" s="44"/>
      <c r="S34" s="44"/>
      <c r="T34" s="45"/>
      <c r="U34" s="46"/>
      <c r="V34" s="38"/>
      <c r="W34" s="44"/>
      <c r="X34" s="44"/>
      <c r="Y34" s="45"/>
      <c r="Z34" s="134"/>
      <c r="AA34" s="47"/>
      <c r="AB34" s="44"/>
      <c r="AC34" s="44"/>
      <c r="AD34" s="45"/>
      <c r="AE34" s="46"/>
      <c r="AF34" s="38"/>
      <c r="AG34" s="44">
        <v>799.4</v>
      </c>
      <c r="AH34" s="44">
        <v>283.8</v>
      </c>
      <c r="AI34" s="45">
        <v>283.9</v>
      </c>
      <c r="AJ34" s="46">
        <f>AI34-AH34</f>
        <v>0.0999999999999659</v>
      </c>
      <c r="AK34" s="47">
        <f>AI34/AG34</f>
        <v>0.35514135601701274</v>
      </c>
      <c r="AL34" s="44"/>
      <c r="AM34" s="44"/>
      <c r="AN34" s="45"/>
      <c r="AO34" s="46"/>
      <c r="AP34" s="38"/>
      <c r="AQ34" s="44"/>
      <c r="AR34" s="44"/>
      <c r="AS34" s="45"/>
      <c r="AT34" s="46"/>
      <c r="AU34" s="31"/>
      <c r="AV34" s="44"/>
      <c r="AW34" s="45"/>
      <c r="AX34" s="45"/>
      <c r="AY34" s="46"/>
      <c r="AZ34" s="38"/>
      <c r="BA34" s="41"/>
    </row>
    <row r="35" spans="1:53" s="10" customFormat="1" ht="25.5">
      <c r="A35" s="90">
        <v>7</v>
      </c>
      <c r="B35" s="86" t="s">
        <v>33</v>
      </c>
      <c r="C35" s="35">
        <f t="shared" si="25"/>
        <v>355.7</v>
      </c>
      <c r="D35" s="36">
        <f t="shared" si="0"/>
        <v>231.7</v>
      </c>
      <c r="E35" s="37">
        <f t="shared" si="21"/>
        <v>405.1</v>
      </c>
      <c r="F35" s="29">
        <f t="shared" si="26"/>
        <v>173.40000000000003</v>
      </c>
      <c r="G35" s="38">
        <f t="shared" si="27"/>
        <v>1.1388810795614284</v>
      </c>
      <c r="H35" s="36">
        <v>355.7</v>
      </c>
      <c r="I35" s="36">
        <v>231.7</v>
      </c>
      <c r="J35" s="36">
        <v>405.1</v>
      </c>
      <c r="K35" s="29">
        <f t="shared" si="28"/>
        <v>173.40000000000003</v>
      </c>
      <c r="L35" s="38">
        <f>J35/H35</f>
        <v>1.1388810795614284</v>
      </c>
      <c r="M35" s="39">
        <f t="shared" si="29"/>
        <v>0</v>
      </c>
      <c r="N35" s="40">
        <f>S35+X35+AC35+AH35+AM35+AR35+AW35</f>
        <v>0</v>
      </c>
      <c r="O35" s="53">
        <f t="shared" si="31"/>
        <v>0</v>
      </c>
      <c r="P35" s="29">
        <f t="shared" si="8"/>
        <v>0</v>
      </c>
      <c r="Q35" s="47"/>
      <c r="R35" s="57"/>
      <c r="S35" s="57"/>
      <c r="T35" s="37"/>
      <c r="U35" s="32"/>
      <c r="V35" s="56"/>
      <c r="W35" s="36"/>
      <c r="X35" s="36"/>
      <c r="Y35" s="37"/>
      <c r="Z35" s="134"/>
      <c r="AA35" s="47"/>
      <c r="AB35" s="36"/>
      <c r="AC35" s="36"/>
      <c r="AD35" s="37"/>
      <c r="AE35" s="29"/>
      <c r="AF35" s="38"/>
      <c r="AG35" s="57"/>
      <c r="AH35" s="57"/>
      <c r="AI35" s="37"/>
      <c r="AJ35" s="32"/>
      <c r="AK35" s="47"/>
      <c r="AL35" s="36"/>
      <c r="AM35" s="36"/>
      <c r="AN35" s="37"/>
      <c r="AO35" s="29"/>
      <c r="AP35" s="38"/>
      <c r="AQ35" s="36"/>
      <c r="AR35" s="36"/>
      <c r="AS35" s="37"/>
      <c r="AT35" s="29"/>
      <c r="AU35" s="31"/>
      <c r="AV35" s="36"/>
      <c r="AW35" s="37"/>
      <c r="AX35" s="37"/>
      <c r="AY35" s="29"/>
      <c r="AZ35" s="38"/>
      <c r="BA35" s="41"/>
    </row>
    <row r="36" spans="1:53" s="10" customFormat="1" ht="15" customHeight="1">
      <c r="A36" s="33">
        <v>8</v>
      </c>
      <c r="B36" s="34" t="s">
        <v>34</v>
      </c>
      <c r="C36" s="35">
        <f t="shared" si="25"/>
        <v>0</v>
      </c>
      <c r="D36" s="36">
        <f t="shared" si="0"/>
        <v>0</v>
      </c>
      <c r="E36" s="37">
        <f t="shared" si="21"/>
        <v>1555.2</v>
      </c>
      <c r="F36" s="29">
        <f t="shared" si="26"/>
        <v>1555.2</v>
      </c>
      <c r="G36" s="38"/>
      <c r="H36" s="36"/>
      <c r="I36" s="36"/>
      <c r="J36" s="36"/>
      <c r="K36" s="46">
        <f t="shared" si="28"/>
        <v>0</v>
      </c>
      <c r="L36" s="38"/>
      <c r="M36" s="39">
        <f aca="true" t="shared" si="33" ref="M36:M43">R36+W36+AB36+AG36+AL36+AQ36+AV36</f>
        <v>0</v>
      </c>
      <c r="N36" s="40">
        <f t="shared" si="30"/>
        <v>0</v>
      </c>
      <c r="O36" s="53">
        <f aca="true" t="shared" si="34" ref="O36:O43">T36+Y36+AD36+AI36+AN36+AS36+AX36</f>
        <v>1555.2</v>
      </c>
      <c r="P36" s="29">
        <f aca="true" t="shared" si="35" ref="P36:P45">O36-N36</f>
        <v>1555.2</v>
      </c>
      <c r="Q36" s="47"/>
      <c r="R36" s="57"/>
      <c r="S36" s="57"/>
      <c r="T36" s="37"/>
      <c r="U36" s="32"/>
      <c r="V36" s="56"/>
      <c r="W36" s="36"/>
      <c r="X36" s="36"/>
      <c r="Y36" s="37"/>
      <c r="Z36" s="133"/>
      <c r="AA36" s="47"/>
      <c r="AB36" s="36"/>
      <c r="AC36" s="36"/>
      <c r="AD36" s="37">
        <v>1553.8</v>
      </c>
      <c r="AE36" s="29">
        <f>AD36-AC36</f>
        <v>1553.8</v>
      </c>
      <c r="AF36" s="60"/>
      <c r="AG36" s="57"/>
      <c r="AH36" s="57"/>
      <c r="AI36" s="37"/>
      <c r="AJ36" s="32"/>
      <c r="AK36" s="47"/>
      <c r="AL36" s="36"/>
      <c r="AM36" s="36"/>
      <c r="AN36" s="37">
        <v>1.4</v>
      </c>
      <c r="AO36" s="29"/>
      <c r="AP36" s="38"/>
      <c r="AQ36" s="36"/>
      <c r="AR36" s="36"/>
      <c r="AS36" s="37"/>
      <c r="AT36" s="29"/>
      <c r="AU36" s="31"/>
      <c r="AV36" s="36"/>
      <c r="AW36" s="37"/>
      <c r="AX36" s="37"/>
      <c r="AY36" s="29"/>
      <c r="AZ36" s="38"/>
      <c r="BA36" s="41"/>
    </row>
    <row r="37" spans="1:53" s="10" customFormat="1" ht="15" customHeight="1">
      <c r="A37" s="33">
        <v>9</v>
      </c>
      <c r="B37" s="34" t="s">
        <v>4</v>
      </c>
      <c r="C37" s="35">
        <f t="shared" si="25"/>
        <v>50</v>
      </c>
      <c r="D37" s="36">
        <f t="shared" si="0"/>
        <v>0</v>
      </c>
      <c r="E37" s="37">
        <f t="shared" si="21"/>
        <v>0</v>
      </c>
      <c r="F37" s="29">
        <f t="shared" si="26"/>
        <v>0</v>
      </c>
      <c r="G37" s="38">
        <f t="shared" si="27"/>
        <v>0</v>
      </c>
      <c r="H37" s="36">
        <v>50</v>
      </c>
      <c r="I37" s="36"/>
      <c r="J37" s="37"/>
      <c r="K37" s="46">
        <f t="shared" si="28"/>
        <v>0</v>
      </c>
      <c r="L37" s="38">
        <f>J37/H37</f>
        <v>0</v>
      </c>
      <c r="M37" s="39">
        <f t="shared" si="33"/>
        <v>0</v>
      </c>
      <c r="N37" s="39">
        <f>S37+X37+AC37+AH37+AM37+AR37+AW37</f>
        <v>0</v>
      </c>
      <c r="O37" s="53">
        <f t="shared" si="34"/>
        <v>0</v>
      </c>
      <c r="P37" s="29">
        <f t="shared" si="35"/>
        <v>0</v>
      </c>
      <c r="Q37" s="38"/>
      <c r="R37" s="57"/>
      <c r="S37" s="57"/>
      <c r="T37" s="37"/>
      <c r="U37" s="32"/>
      <c r="V37" s="56"/>
      <c r="W37" s="36"/>
      <c r="X37" s="36"/>
      <c r="Y37" s="37"/>
      <c r="Z37" s="161"/>
      <c r="AA37" s="38"/>
      <c r="AB37" s="36"/>
      <c r="AC37" s="36"/>
      <c r="AD37" s="37"/>
      <c r="AE37" s="29"/>
      <c r="AF37" s="38"/>
      <c r="AG37" s="57"/>
      <c r="AH37" s="57"/>
      <c r="AI37" s="37"/>
      <c r="AJ37" s="29"/>
      <c r="AK37" s="38"/>
      <c r="AL37" s="36"/>
      <c r="AM37" s="36"/>
      <c r="AN37" s="37"/>
      <c r="AO37" s="29"/>
      <c r="AP37" s="38"/>
      <c r="AQ37" s="36"/>
      <c r="AR37" s="36"/>
      <c r="AS37" s="37"/>
      <c r="AT37" s="29"/>
      <c r="AU37" s="31"/>
      <c r="AV37" s="36"/>
      <c r="AW37" s="37"/>
      <c r="AX37" s="37"/>
      <c r="AY37" s="29"/>
      <c r="AZ37" s="38"/>
      <c r="BA37" s="41"/>
    </row>
    <row r="38" spans="1:53" s="10" customFormat="1" ht="15" customHeight="1">
      <c r="A38" s="33">
        <v>10</v>
      </c>
      <c r="B38" s="58" t="s">
        <v>35</v>
      </c>
      <c r="C38" s="36">
        <f t="shared" si="25"/>
        <v>0</v>
      </c>
      <c r="D38" s="36">
        <f t="shared" si="0"/>
        <v>0</v>
      </c>
      <c r="E38" s="37">
        <f t="shared" si="21"/>
        <v>-1282.2</v>
      </c>
      <c r="F38" s="29">
        <f t="shared" si="26"/>
        <v>-1282.2</v>
      </c>
      <c r="G38" s="38"/>
      <c r="H38" s="36"/>
      <c r="I38" s="36"/>
      <c r="J38" s="36">
        <v>-1391.5</v>
      </c>
      <c r="K38" s="29">
        <f t="shared" si="28"/>
        <v>-1391.5</v>
      </c>
      <c r="L38" s="38"/>
      <c r="M38" s="39">
        <f t="shared" si="33"/>
        <v>0</v>
      </c>
      <c r="N38" s="40">
        <f t="shared" si="30"/>
        <v>0</v>
      </c>
      <c r="O38" s="53">
        <f t="shared" si="34"/>
        <v>109.3</v>
      </c>
      <c r="P38" s="29">
        <f t="shared" si="35"/>
        <v>109.3</v>
      </c>
      <c r="Q38" s="47"/>
      <c r="R38" s="36"/>
      <c r="S38" s="36"/>
      <c r="T38" s="37"/>
      <c r="U38" s="29"/>
      <c r="V38" s="38"/>
      <c r="W38" s="36"/>
      <c r="X38" s="36"/>
      <c r="Y38" s="37"/>
      <c r="Z38" s="133"/>
      <c r="AA38" s="47"/>
      <c r="AB38" s="36"/>
      <c r="AC38" s="36"/>
      <c r="AD38" s="37"/>
      <c r="AE38" s="55"/>
      <c r="AF38" s="60"/>
      <c r="AG38" s="36"/>
      <c r="AH38" s="36"/>
      <c r="AI38" s="37">
        <v>109.3</v>
      </c>
      <c r="AJ38" s="32">
        <f>AI38-AH38</f>
        <v>109.3</v>
      </c>
      <c r="AK38" s="38"/>
      <c r="AL38" s="36"/>
      <c r="AM38" s="36"/>
      <c r="AN38" s="37"/>
      <c r="AO38" s="29"/>
      <c r="AP38" s="38"/>
      <c r="AQ38" s="36"/>
      <c r="AR38" s="36"/>
      <c r="AS38" s="37"/>
      <c r="AT38" s="29"/>
      <c r="AU38" s="31"/>
      <c r="AV38" s="36"/>
      <c r="AW38" s="37"/>
      <c r="AX38" s="37"/>
      <c r="AY38" s="29"/>
      <c r="AZ38" s="47"/>
      <c r="BA38" s="41"/>
    </row>
    <row r="39" spans="1:53" s="10" customFormat="1" ht="25.5">
      <c r="A39" s="33"/>
      <c r="B39" s="87" t="s">
        <v>46</v>
      </c>
      <c r="C39" s="36">
        <f>H39+M39</f>
        <v>0</v>
      </c>
      <c r="D39" s="36">
        <f>I39+N39</f>
        <v>0</v>
      </c>
      <c r="E39" s="37">
        <f>J39+O39</f>
        <v>101.2</v>
      </c>
      <c r="F39" s="29">
        <f>E39-D39</f>
        <v>101.2</v>
      </c>
      <c r="G39" s="38"/>
      <c r="H39" s="36"/>
      <c r="I39" s="36"/>
      <c r="J39" s="36">
        <v>50.6</v>
      </c>
      <c r="K39" s="46">
        <f t="shared" si="28"/>
        <v>50.6</v>
      </c>
      <c r="L39" s="38"/>
      <c r="M39" s="39">
        <f>R39+W39+AB39+AG39+AL39+AQ39+AV39</f>
        <v>0</v>
      </c>
      <c r="N39" s="40">
        <f>S39+X39+AC39+AH39+AM39+AR39+AW39</f>
        <v>0</v>
      </c>
      <c r="O39" s="53">
        <f t="shared" si="34"/>
        <v>50.6</v>
      </c>
      <c r="P39" s="29">
        <f t="shared" si="35"/>
        <v>50.6</v>
      </c>
      <c r="Q39" s="47"/>
      <c r="R39" s="36"/>
      <c r="S39" s="36"/>
      <c r="T39" s="37"/>
      <c r="U39" s="29"/>
      <c r="V39" s="38"/>
      <c r="W39" s="36"/>
      <c r="X39" s="36"/>
      <c r="Y39" s="37"/>
      <c r="Z39" s="133"/>
      <c r="AA39" s="47"/>
      <c r="AB39" s="36"/>
      <c r="AC39" s="36"/>
      <c r="AD39" s="37"/>
      <c r="AE39" s="55"/>
      <c r="AF39" s="60"/>
      <c r="AG39" s="36"/>
      <c r="AH39" s="36"/>
      <c r="AI39" s="37">
        <v>50.6</v>
      </c>
      <c r="AJ39" s="32"/>
      <c r="AK39" s="38"/>
      <c r="AL39" s="36"/>
      <c r="AM39" s="36"/>
      <c r="AN39" s="37"/>
      <c r="AO39" s="29"/>
      <c r="AP39" s="38"/>
      <c r="AQ39" s="36"/>
      <c r="AR39" s="36"/>
      <c r="AS39" s="37"/>
      <c r="AT39" s="29"/>
      <c r="AU39" s="31"/>
      <c r="AV39" s="36"/>
      <c r="AW39" s="37"/>
      <c r="AX39" s="37"/>
      <c r="AY39" s="29"/>
      <c r="AZ39" s="47"/>
      <c r="BA39" s="41"/>
    </row>
    <row r="40" spans="1:53" s="10" customFormat="1" ht="15" customHeight="1">
      <c r="A40" s="33">
        <v>11</v>
      </c>
      <c r="B40" s="58" t="s">
        <v>36</v>
      </c>
      <c r="C40" s="36">
        <f t="shared" si="25"/>
        <v>0</v>
      </c>
      <c r="D40" s="36">
        <f t="shared" si="0"/>
        <v>0</v>
      </c>
      <c r="E40" s="37">
        <f t="shared" si="21"/>
        <v>1721.6</v>
      </c>
      <c r="F40" s="29">
        <f t="shared" si="26"/>
        <v>1721.6</v>
      </c>
      <c r="G40" s="38"/>
      <c r="H40" s="36"/>
      <c r="I40" s="36"/>
      <c r="J40" s="36"/>
      <c r="K40" s="29">
        <f aca="true" t="shared" si="36" ref="K40:K45">J40-I40</f>
        <v>0</v>
      </c>
      <c r="L40" s="38"/>
      <c r="M40" s="39">
        <f t="shared" si="33"/>
        <v>0</v>
      </c>
      <c r="N40" s="40">
        <f t="shared" si="30"/>
        <v>0</v>
      </c>
      <c r="O40" s="53">
        <f t="shared" si="34"/>
        <v>1721.6</v>
      </c>
      <c r="P40" s="29">
        <f t="shared" si="35"/>
        <v>1721.6</v>
      </c>
      <c r="Q40" s="38"/>
      <c r="R40" s="36"/>
      <c r="S40" s="36"/>
      <c r="T40" s="37"/>
      <c r="U40" s="29"/>
      <c r="V40" s="38"/>
      <c r="W40" s="36"/>
      <c r="X40" s="36"/>
      <c r="Y40" s="37"/>
      <c r="Z40" s="134"/>
      <c r="AA40" s="47"/>
      <c r="AB40" s="36"/>
      <c r="AC40" s="36"/>
      <c r="AD40" s="37"/>
      <c r="AE40" s="29"/>
      <c r="AF40" s="38"/>
      <c r="AG40" s="36"/>
      <c r="AH40" s="36"/>
      <c r="AI40" s="37">
        <v>1721.6</v>
      </c>
      <c r="AJ40" s="29"/>
      <c r="AK40" s="47"/>
      <c r="AL40" s="36"/>
      <c r="AM40" s="36"/>
      <c r="AN40" s="37"/>
      <c r="AO40" s="29"/>
      <c r="AP40" s="38"/>
      <c r="AQ40" s="36"/>
      <c r="AR40" s="36"/>
      <c r="AS40" s="37"/>
      <c r="AT40" s="29"/>
      <c r="AU40" s="31"/>
      <c r="AV40" s="36"/>
      <c r="AW40" s="37"/>
      <c r="AX40" s="37"/>
      <c r="AY40" s="29"/>
      <c r="AZ40" s="38"/>
      <c r="BA40" s="41"/>
    </row>
    <row r="41" spans="1:53" s="10" customFormat="1" ht="15" customHeight="1">
      <c r="A41" s="33">
        <v>12</v>
      </c>
      <c r="B41" s="59" t="s">
        <v>18</v>
      </c>
      <c r="C41" s="36">
        <f t="shared" si="25"/>
        <v>294.1</v>
      </c>
      <c r="D41" s="36">
        <f t="shared" si="0"/>
        <v>61.6</v>
      </c>
      <c r="E41" s="37">
        <f t="shared" si="21"/>
        <v>29</v>
      </c>
      <c r="F41" s="29">
        <f t="shared" si="26"/>
        <v>-32.6</v>
      </c>
      <c r="G41" s="38">
        <f>E41/C41</f>
        <v>0.0986059163549813</v>
      </c>
      <c r="H41" s="37">
        <v>294.1</v>
      </c>
      <c r="I41" s="36">
        <v>61.6</v>
      </c>
      <c r="J41" s="36">
        <v>29</v>
      </c>
      <c r="K41" s="29">
        <f t="shared" si="36"/>
        <v>-32.6</v>
      </c>
      <c r="L41" s="38">
        <f>J41/H41</f>
        <v>0.0986059163549813</v>
      </c>
      <c r="M41" s="39">
        <f t="shared" si="33"/>
        <v>0</v>
      </c>
      <c r="N41" s="40">
        <f>S41+X41+AC41+AH41+AM41+AR41+AW41</f>
        <v>0</v>
      </c>
      <c r="O41" s="53">
        <f t="shared" si="34"/>
        <v>0</v>
      </c>
      <c r="P41" s="29">
        <f t="shared" si="35"/>
        <v>0</v>
      </c>
      <c r="Q41" s="38"/>
      <c r="R41" s="57"/>
      <c r="S41" s="57"/>
      <c r="T41" s="37"/>
      <c r="U41" s="32"/>
      <c r="V41" s="56"/>
      <c r="W41" s="36"/>
      <c r="X41" s="36"/>
      <c r="Y41" s="37"/>
      <c r="Z41" s="133"/>
      <c r="AA41" s="47"/>
      <c r="AB41" s="36"/>
      <c r="AC41" s="36"/>
      <c r="AD41" s="37"/>
      <c r="AE41" s="29"/>
      <c r="AF41" s="38"/>
      <c r="AG41" s="57"/>
      <c r="AH41" s="57"/>
      <c r="AI41" s="37"/>
      <c r="AJ41" s="32">
        <f>AI41-AH41</f>
        <v>0</v>
      </c>
      <c r="AK41" s="38"/>
      <c r="AL41" s="36"/>
      <c r="AM41" s="36"/>
      <c r="AN41" s="37"/>
      <c r="AO41" s="29"/>
      <c r="AP41" s="38"/>
      <c r="AQ41" s="36"/>
      <c r="AR41" s="36"/>
      <c r="AS41" s="37"/>
      <c r="AT41" s="29"/>
      <c r="AU41" s="31"/>
      <c r="AV41" s="36"/>
      <c r="AW41" s="37"/>
      <c r="AX41" s="37"/>
      <c r="AY41" s="29"/>
      <c r="AZ41" s="47"/>
      <c r="BA41" s="41"/>
    </row>
    <row r="42" spans="1:53" s="11" customFormat="1" ht="18">
      <c r="A42" s="51"/>
      <c r="B42" s="157" t="s">
        <v>37</v>
      </c>
      <c r="C42" s="44">
        <f t="shared" si="25"/>
        <v>70.9</v>
      </c>
      <c r="D42" s="44">
        <f>I42+N42</f>
        <v>8.9</v>
      </c>
      <c r="E42" s="44">
        <f t="shared" si="21"/>
        <v>37.4</v>
      </c>
      <c r="F42" s="46">
        <f t="shared" si="26"/>
        <v>28.5</v>
      </c>
      <c r="G42" s="47">
        <f>E42/C42</f>
        <v>0.5275035260930888</v>
      </c>
      <c r="H42" s="45"/>
      <c r="I42" s="44"/>
      <c r="J42" s="44"/>
      <c r="K42" s="46">
        <f t="shared" si="36"/>
        <v>0</v>
      </c>
      <c r="L42" s="47"/>
      <c r="M42" s="48">
        <f t="shared" si="33"/>
        <v>70.9</v>
      </c>
      <c r="N42" s="49">
        <f>S42+X42+AC42+AH42+AM42+AR42+AW42</f>
        <v>8.9</v>
      </c>
      <c r="O42" s="65">
        <f t="shared" si="34"/>
        <v>37.4</v>
      </c>
      <c r="P42" s="46">
        <f t="shared" si="35"/>
        <v>28.5</v>
      </c>
      <c r="Q42" s="47">
        <f>O42/M42</f>
        <v>0.5275035260930888</v>
      </c>
      <c r="R42" s="54">
        <v>0.9</v>
      </c>
      <c r="S42" s="54"/>
      <c r="T42" s="45"/>
      <c r="U42" s="46">
        <f>T42-S42</f>
        <v>0</v>
      </c>
      <c r="V42" s="47">
        <f>T42/R42</f>
        <v>0</v>
      </c>
      <c r="W42" s="44">
        <v>3.8</v>
      </c>
      <c r="X42" s="44"/>
      <c r="Y42" s="45">
        <v>0.5</v>
      </c>
      <c r="Z42" s="133">
        <f>Y42-X42</f>
        <v>0.5</v>
      </c>
      <c r="AA42" s="47">
        <f>Y42/W42</f>
        <v>0.13157894736842105</v>
      </c>
      <c r="AB42" s="44">
        <v>2.9</v>
      </c>
      <c r="AC42" s="44"/>
      <c r="AD42" s="45"/>
      <c r="AE42" s="55">
        <f>AD42-AC42</f>
        <v>0</v>
      </c>
      <c r="AF42" s="60">
        <f>AD42/AB42</f>
        <v>0</v>
      </c>
      <c r="AG42" s="54">
        <v>51.4</v>
      </c>
      <c r="AH42" s="54">
        <v>8</v>
      </c>
      <c r="AI42" s="45">
        <v>36</v>
      </c>
      <c r="AJ42" s="55">
        <f>AI42-AH42</f>
        <v>28</v>
      </c>
      <c r="AK42" s="47">
        <f>AI42/AG42</f>
        <v>0.7003891050583658</v>
      </c>
      <c r="AL42" s="44">
        <v>6.4</v>
      </c>
      <c r="AM42" s="44">
        <v>0.9</v>
      </c>
      <c r="AN42" s="45">
        <v>0.9</v>
      </c>
      <c r="AO42" s="46">
        <f>AN42-AM42</f>
        <v>0</v>
      </c>
      <c r="AP42" s="47">
        <f>AN42/AL42</f>
        <v>0.140625</v>
      </c>
      <c r="AQ42" s="44">
        <v>1.6</v>
      </c>
      <c r="AR42" s="44"/>
      <c r="AS42" s="45"/>
      <c r="AT42" s="46">
        <f>AS42-AR42</f>
        <v>0</v>
      </c>
      <c r="AU42" s="151">
        <f>AS42/AQ42</f>
        <v>0</v>
      </c>
      <c r="AV42" s="44">
        <v>3.9</v>
      </c>
      <c r="AW42" s="45"/>
      <c r="AX42" s="45"/>
      <c r="AY42" s="46">
        <f>AX42-AW42</f>
        <v>0</v>
      </c>
      <c r="AZ42" s="79">
        <f>AX42/AV42</f>
        <v>0</v>
      </c>
      <c r="BA42" s="52"/>
    </row>
    <row r="43" spans="1:72" s="112" customFormat="1" ht="15" customHeight="1">
      <c r="A43" s="33">
        <v>13</v>
      </c>
      <c r="B43" s="59" t="s">
        <v>38</v>
      </c>
      <c r="C43" s="36">
        <f t="shared" si="25"/>
        <v>0</v>
      </c>
      <c r="D43" s="36">
        <f>I43+N43</f>
        <v>0</v>
      </c>
      <c r="E43" s="37">
        <f t="shared" si="21"/>
        <v>0</v>
      </c>
      <c r="F43" s="36">
        <f t="shared" si="26"/>
        <v>0</v>
      </c>
      <c r="G43" s="38"/>
      <c r="H43" s="36"/>
      <c r="I43" s="36"/>
      <c r="J43" s="40"/>
      <c r="K43" s="29">
        <f t="shared" si="36"/>
        <v>0</v>
      </c>
      <c r="L43" s="38"/>
      <c r="M43" s="155">
        <f t="shared" si="33"/>
        <v>0</v>
      </c>
      <c r="N43" s="53">
        <f>S43+X43+AC43+AH43+AM43+AR43+AW43</f>
        <v>0</v>
      </c>
      <c r="O43" s="40">
        <f t="shared" si="34"/>
        <v>0</v>
      </c>
      <c r="P43" s="37">
        <f t="shared" si="35"/>
        <v>0</v>
      </c>
      <c r="Q43" s="38"/>
      <c r="R43" s="110"/>
      <c r="S43" s="57"/>
      <c r="T43" s="37"/>
      <c r="U43" s="57"/>
      <c r="V43" s="56"/>
      <c r="W43" s="35"/>
      <c r="X43" s="36"/>
      <c r="Y43" s="37"/>
      <c r="Z43" s="134"/>
      <c r="AA43" s="47"/>
      <c r="AB43" s="36"/>
      <c r="AC43" s="36"/>
      <c r="AD43" s="37"/>
      <c r="AE43" s="29"/>
      <c r="AF43" s="38"/>
      <c r="AG43" s="110"/>
      <c r="AH43" s="111"/>
      <c r="AI43" s="37"/>
      <c r="AJ43" s="32"/>
      <c r="AK43" s="38"/>
      <c r="AL43" s="36"/>
      <c r="AM43" s="36"/>
      <c r="AN43" s="37"/>
      <c r="AO43" s="29"/>
      <c r="AP43" s="47"/>
      <c r="AQ43" s="36"/>
      <c r="AR43" s="36"/>
      <c r="AS43" s="37"/>
      <c r="AT43" s="29"/>
      <c r="AU43" s="31"/>
      <c r="AV43" s="36"/>
      <c r="AW43" s="37"/>
      <c r="AX43" s="37"/>
      <c r="AY43" s="29"/>
      <c r="AZ43" s="38"/>
      <c r="BA43" s="137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</row>
    <row r="44" spans="1:72" s="10" customFormat="1" ht="15" customHeight="1" thickBot="1">
      <c r="A44" s="139">
        <v>14</v>
      </c>
      <c r="B44" s="140" t="s">
        <v>49</v>
      </c>
      <c r="C44" s="89">
        <f t="shared" si="25"/>
        <v>0</v>
      </c>
      <c r="D44" s="128">
        <f>I44+N44</f>
        <v>0</v>
      </c>
      <c r="E44" s="129">
        <f>J44+O44</f>
        <v>-4.5</v>
      </c>
      <c r="F44" s="128">
        <f t="shared" si="26"/>
        <v>-4.5</v>
      </c>
      <c r="G44" s="38"/>
      <c r="H44" s="89"/>
      <c r="I44" s="89"/>
      <c r="J44" s="160">
        <v>-4.5</v>
      </c>
      <c r="K44" s="29">
        <f t="shared" si="36"/>
        <v>-4.5</v>
      </c>
      <c r="L44" s="38"/>
      <c r="M44" s="141">
        <f>R44+W44+AB44+AG44+AL44+AQ44+AV44</f>
        <v>0</v>
      </c>
      <c r="N44" s="136">
        <f>S44+X44+AC44+AH44+AM44+AR44+AW44</f>
        <v>0</v>
      </c>
      <c r="O44" s="136">
        <f>T44+Y44+AD44+AI44+AN44+AS44+AX44</f>
        <v>0</v>
      </c>
      <c r="P44" s="129">
        <f>O44-N44</f>
        <v>0</v>
      </c>
      <c r="Q44" s="38"/>
      <c r="R44" s="109"/>
      <c r="S44" s="109"/>
      <c r="T44" s="108"/>
      <c r="U44" s="109"/>
      <c r="V44" s="143"/>
      <c r="W44" s="89"/>
      <c r="X44" s="89"/>
      <c r="Y44" s="108"/>
      <c r="Z44" s="144"/>
      <c r="AA44" s="142"/>
      <c r="AB44" s="89"/>
      <c r="AC44" s="89"/>
      <c r="AD44" s="108"/>
      <c r="AE44" s="32"/>
      <c r="AF44" s="56"/>
      <c r="AG44" s="109"/>
      <c r="AH44" s="145"/>
      <c r="AI44" s="108"/>
      <c r="AJ44" s="109"/>
      <c r="AK44" s="142"/>
      <c r="AL44" s="89"/>
      <c r="AM44" s="89"/>
      <c r="AN44" s="108"/>
      <c r="AO44" s="29"/>
      <c r="AP44" s="142"/>
      <c r="AQ44" s="89"/>
      <c r="AR44" s="89"/>
      <c r="AS44" s="108"/>
      <c r="AT44" s="89"/>
      <c r="AU44" s="107"/>
      <c r="AV44" s="89"/>
      <c r="AW44" s="108"/>
      <c r="AX44" s="108"/>
      <c r="AY44" s="89"/>
      <c r="AZ44" s="107"/>
      <c r="BA44" s="138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</row>
    <row r="45" spans="1:73" s="150" customFormat="1" ht="15" customHeight="1" thickBot="1">
      <c r="A45" s="146"/>
      <c r="B45" s="147" t="s">
        <v>5</v>
      </c>
      <c r="C45" s="126">
        <f t="shared" si="25"/>
        <v>412795.1</v>
      </c>
      <c r="D45" s="126">
        <f>I45+N45</f>
        <v>20245</v>
      </c>
      <c r="E45" s="126">
        <f>J45+O45</f>
        <v>38413.5</v>
      </c>
      <c r="F45" s="126">
        <f t="shared" si="26"/>
        <v>18168.5</v>
      </c>
      <c r="G45" s="148">
        <f>E45/C45</f>
        <v>0.09305706390410158</v>
      </c>
      <c r="H45" s="126">
        <f>H8+H25</f>
        <v>272204.5</v>
      </c>
      <c r="I45" s="126">
        <f>I8+I25</f>
        <v>10131.399999999998</v>
      </c>
      <c r="J45" s="126">
        <f>J8+J25</f>
        <v>25169.6</v>
      </c>
      <c r="K45" s="126">
        <f t="shared" si="36"/>
        <v>15038.2</v>
      </c>
      <c r="L45" s="148">
        <f>J45/H45</f>
        <v>0.09246577481268678</v>
      </c>
      <c r="M45" s="126">
        <f>M8+M25</f>
        <v>140590.6</v>
      </c>
      <c r="N45" s="126">
        <f>N8+N25</f>
        <v>10113.6</v>
      </c>
      <c r="O45" s="126">
        <f>O8+O25</f>
        <v>13243.9</v>
      </c>
      <c r="P45" s="126">
        <f t="shared" si="35"/>
        <v>3130.2999999999993</v>
      </c>
      <c r="Q45" s="148">
        <f>O45/M45</f>
        <v>0.09420188831970273</v>
      </c>
      <c r="R45" s="126">
        <f>R8+R25</f>
        <v>2024.2</v>
      </c>
      <c r="S45" s="126">
        <f>S8+S25</f>
        <v>41.2</v>
      </c>
      <c r="T45" s="126">
        <f>T8+T25</f>
        <v>41.1</v>
      </c>
      <c r="U45" s="126">
        <f>T45-S45</f>
        <v>-0.10000000000000142</v>
      </c>
      <c r="V45" s="148">
        <f>T45/R45</f>
        <v>0.020304317755162532</v>
      </c>
      <c r="W45" s="126">
        <f>W8+W25</f>
        <v>5454.7</v>
      </c>
      <c r="X45" s="126">
        <f>X8+X25</f>
        <v>471.90000000000003</v>
      </c>
      <c r="Y45" s="126">
        <f>Y8+Y25</f>
        <v>476.3999999999999</v>
      </c>
      <c r="Z45" s="126">
        <f>Y45-X45</f>
        <v>4.499999999999886</v>
      </c>
      <c r="AA45" s="149">
        <f>Y45/W45</f>
        <v>0.08733752543677928</v>
      </c>
      <c r="AB45" s="126">
        <f>AB8+AB25</f>
        <v>8265.699999999999</v>
      </c>
      <c r="AC45" s="126">
        <f>AC8+AC25</f>
        <v>65</v>
      </c>
      <c r="AD45" s="126">
        <f>AD8+AD25</f>
        <v>1672.5</v>
      </c>
      <c r="AE45" s="126">
        <f>AD45-AC45</f>
        <v>1607.5</v>
      </c>
      <c r="AF45" s="148">
        <f>AD45/AB45</f>
        <v>0.20234220937125716</v>
      </c>
      <c r="AG45" s="126">
        <f>AG8+AG25</f>
        <v>89712.2</v>
      </c>
      <c r="AH45" s="126">
        <f>AH8+AH25</f>
        <v>7508.700000000001</v>
      </c>
      <c r="AI45" s="126">
        <f>AI8+AI25</f>
        <v>8823.4</v>
      </c>
      <c r="AJ45" s="126">
        <f>AI45-AH45</f>
        <v>1314.699999999999</v>
      </c>
      <c r="AK45" s="149">
        <f>AI45/AG45</f>
        <v>0.09835228653405</v>
      </c>
      <c r="AL45" s="126">
        <f>AL8+AL25</f>
        <v>18835.100000000002</v>
      </c>
      <c r="AM45" s="126">
        <f>AM8+AM25</f>
        <v>866</v>
      </c>
      <c r="AN45" s="126">
        <f>AN8+AN25</f>
        <v>904.5</v>
      </c>
      <c r="AO45" s="126">
        <f>AN45-AM45</f>
        <v>38.5</v>
      </c>
      <c r="AP45" s="148">
        <f>AN45/AL45</f>
        <v>0.048022043949859566</v>
      </c>
      <c r="AQ45" s="126">
        <f>AQ8+AQ25</f>
        <v>8675.4</v>
      </c>
      <c r="AR45" s="126">
        <f>AR8+AR25</f>
        <v>899.3000000000001</v>
      </c>
      <c r="AS45" s="126">
        <f>AS8+AS25</f>
        <v>1064.4</v>
      </c>
      <c r="AT45" s="126">
        <f>AS45-AR45</f>
        <v>165.10000000000002</v>
      </c>
      <c r="AU45" s="149">
        <f>AS45/AQ45</f>
        <v>0.12269174908361576</v>
      </c>
      <c r="AV45" s="126">
        <f>AV8+AV25</f>
        <v>7623.299999999999</v>
      </c>
      <c r="AW45" s="126">
        <f>AW8+AW25</f>
        <v>261.5</v>
      </c>
      <c r="AX45" s="126">
        <f>AX8+AX25</f>
        <v>261.59999999999997</v>
      </c>
      <c r="AY45" s="126">
        <f>AX45-AW45</f>
        <v>0.0999999999999659</v>
      </c>
      <c r="AZ45" s="120">
        <f>AX45/AV45</f>
        <v>0.034315847467632124</v>
      </c>
      <c r="BA45" s="127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2"/>
    </row>
    <row r="46" spans="1:53" s="11" customFormat="1" ht="18">
      <c r="A46" s="162"/>
      <c r="B46" s="162"/>
      <c r="C46" s="162"/>
      <c r="D46" s="162"/>
      <c r="E46" s="162"/>
      <c r="F46" s="162"/>
      <c r="G46" s="162"/>
      <c r="H46" s="162"/>
      <c r="I46" s="162"/>
      <c r="J46" s="62"/>
      <c r="K46" s="61"/>
      <c r="L46" s="61"/>
      <c r="M46" s="62"/>
      <c r="N46" s="62"/>
      <c r="O46" s="62"/>
      <c r="P46" s="62"/>
      <c r="Q46" s="62"/>
      <c r="R46" s="63"/>
      <c r="S46" s="63"/>
      <c r="T46" s="77"/>
      <c r="U46" s="63"/>
      <c r="V46" s="63"/>
      <c r="W46" s="63"/>
      <c r="X46" s="63"/>
      <c r="Y46" s="63"/>
      <c r="Z46" s="63"/>
      <c r="AA46" s="63"/>
      <c r="AB46" s="63"/>
      <c r="AC46" s="64"/>
      <c r="AD46" s="77" t="s">
        <v>26</v>
      </c>
      <c r="AE46" s="63"/>
      <c r="AF46" s="63"/>
      <c r="AG46" s="63"/>
      <c r="AH46" s="63"/>
      <c r="AI46" s="63"/>
      <c r="AJ46" s="63"/>
      <c r="AK46" s="63"/>
      <c r="AL46" s="63"/>
      <c r="AM46" s="63"/>
      <c r="AN46" s="62"/>
      <c r="AO46" s="63"/>
      <c r="AP46" s="63"/>
      <c r="AQ46" s="81"/>
      <c r="AR46" s="63"/>
      <c r="AS46" s="80"/>
      <c r="AT46" s="63"/>
      <c r="AU46" s="63"/>
      <c r="AV46" s="63"/>
      <c r="AW46" s="63"/>
      <c r="AX46" s="63"/>
      <c r="AY46" s="63"/>
      <c r="AZ46" s="63"/>
      <c r="BA46" s="26"/>
    </row>
    <row r="47" spans="5:50" s="5" customFormat="1" ht="18">
      <c r="E47" s="76"/>
      <c r="I47" s="3"/>
      <c r="J47" s="156"/>
      <c r="O47" s="66"/>
      <c r="T47" s="6"/>
      <c r="Y47" s="74"/>
      <c r="AD47" s="75"/>
      <c r="AI47" s="66"/>
      <c r="AN47" s="75"/>
      <c r="AS47" s="66"/>
      <c r="AX47" s="66"/>
    </row>
    <row r="48" spans="9:50" s="5" customFormat="1" ht="18">
      <c r="I48" s="3"/>
      <c r="O48" s="6"/>
      <c r="T48" s="6"/>
      <c r="Y48" s="6"/>
      <c r="AD48" s="6"/>
      <c r="AI48" s="6"/>
      <c r="AN48" s="6"/>
      <c r="AS48" s="6"/>
      <c r="AX48" s="6"/>
    </row>
    <row r="49" spans="9:50" s="5" customFormat="1" ht="18">
      <c r="I49" s="3"/>
      <c r="O49" s="6"/>
      <c r="T49" s="6"/>
      <c r="Y49" s="6"/>
      <c r="AD49" s="6"/>
      <c r="AI49" s="6"/>
      <c r="AN49" s="6"/>
      <c r="AS49" s="6"/>
      <c r="AX49" s="6"/>
    </row>
    <row r="50" spans="9:50" s="5" customFormat="1" ht="18">
      <c r="I50" s="3"/>
      <c r="O50" s="6"/>
      <c r="T50" s="6"/>
      <c r="Y50" s="6"/>
      <c r="AD50" s="6"/>
      <c r="AI50" s="6"/>
      <c r="AN50" s="6"/>
      <c r="AS50" s="6"/>
      <c r="AX50" s="6"/>
    </row>
    <row r="51" spans="9:50" s="5" customFormat="1" ht="18">
      <c r="I51" s="3"/>
      <c r="O51" s="6"/>
      <c r="T51" s="6"/>
      <c r="Y51" s="6"/>
      <c r="AD51" s="6"/>
      <c r="AI51" s="6"/>
      <c r="AN51" s="6"/>
      <c r="AS51" s="6"/>
      <c r="AX51" s="6"/>
    </row>
    <row r="52" spans="9:50" s="5" customFormat="1" ht="18">
      <c r="I52" s="3"/>
      <c r="O52" s="6"/>
      <c r="T52" s="6"/>
      <c r="Y52" s="6"/>
      <c r="AD52" s="6"/>
      <c r="AI52" s="6"/>
      <c r="AN52" s="6"/>
      <c r="AS52" s="6"/>
      <c r="AX52" s="6"/>
    </row>
    <row r="53" spans="9:50" s="5" customFormat="1" ht="18">
      <c r="I53" s="3"/>
      <c r="O53" s="6"/>
      <c r="T53" s="6"/>
      <c r="Y53" s="6"/>
      <c r="AD53" s="6"/>
      <c r="AI53" s="6"/>
      <c r="AN53" s="6"/>
      <c r="AS53" s="6"/>
      <c r="AX53" s="6"/>
    </row>
    <row r="54" spans="9:50" s="5" customFormat="1" ht="18">
      <c r="I54" s="3"/>
      <c r="O54" s="6"/>
      <c r="T54" s="6"/>
      <c r="Y54" s="6"/>
      <c r="AD54" s="6"/>
      <c r="AI54" s="6"/>
      <c r="AN54" s="6"/>
      <c r="AS54" s="6"/>
      <c r="AX54" s="6"/>
    </row>
    <row r="55" spans="9:50" s="5" customFormat="1" ht="18">
      <c r="I55" s="3"/>
      <c r="O55" s="6"/>
      <c r="T55" s="6"/>
      <c r="Y55" s="6"/>
      <c r="AD55" s="6"/>
      <c r="AI55" s="6"/>
      <c r="AN55" s="6"/>
      <c r="AS55" s="6"/>
      <c r="AX55" s="6"/>
    </row>
    <row r="56" spans="9:50" s="5" customFormat="1" ht="18">
      <c r="I56" s="3"/>
      <c r="O56" s="6"/>
      <c r="T56" s="6"/>
      <c r="Y56" s="6"/>
      <c r="AD56" s="6"/>
      <c r="AI56" s="6"/>
      <c r="AN56" s="6"/>
      <c r="AS56" s="6"/>
      <c r="AX56" s="6"/>
    </row>
    <row r="57" spans="9:50" s="5" customFormat="1" ht="18">
      <c r="I57" s="3"/>
      <c r="O57" s="6"/>
      <c r="T57" s="6"/>
      <c r="Y57" s="6"/>
      <c r="AD57" s="6"/>
      <c r="AI57" s="6"/>
      <c r="AN57" s="6"/>
      <c r="AS57" s="6"/>
      <c r="AX57" s="6"/>
    </row>
    <row r="58" spans="9:50" s="5" customFormat="1" ht="18">
      <c r="I58" s="3"/>
      <c r="O58" s="6"/>
      <c r="T58" s="6"/>
      <c r="Y58" s="6"/>
      <c r="AD58" s="6"/>
      <c r="AI58" s="6"/>
      <c r="AN58" s="6"/>
      <c r="AS58" s="6"/>
      <c r="AX58" s="6"/>
    </row>
    <row r="59" spans="9:50" s="5" customFormat="1" ht="18">
      <c r="I59" s="3"/>
      <c r="O59" s="6"/>
      <c r="T59" s="6"/>
      <c r="Y59" s="6"/>
      <c r="AD59" s="6"/>
      <c r="AI59" s="6"/>
      <c r="AN59" s="6"/>
      <c r="AS59" s="6"/>
      <c r="AX59" s="6"/>
    </row>
    <row r="60" spans="9:50" s="5" customFormat="1" ht="18">
      <c r="I60" s="3"/>
      <c r="O60" s="6"/>
      <c r="T60" s="6"/>
      <c r="Y60" s="6"/>
      <c r="AD60" s="6"/>
      <c r="AI60" s="6"/>
      <c r="AN60" s="6"/>
      <c r="AS60" s="6"/>
      <c r="AX60" s="6"/>
    </row>
    <row r="61" spans="9:50" s="5" customFormat="1" ht="18">
      <c r="I61" s="3"/>
      <c r="O61" s="6"/>
      <c r="T61" s="6"/>
      <c r="Y61" s="6"/>
      <c r="AD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6"/>
      <c r="Z62" s="5"/>
      <c r="AA62" s="5"/>
      <c r="AB62" s="5"/>
      <c r="AC62" s="5"/>
      <c r="AD62" s="6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6"/>
      <c r="Z63" s="5"/>
      <c r="AA63" s="5"/>
      <c r="AB63" s="5"/>
      <c r="AC63" s="5"/>
      <c r="AD63" s="6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6"/>
      <c r="Z64" s="5"/>
      <c r="AA64" s="5"/>
      <c r="AB64" s="5"/>
      <c r="AC64" s="5"/>
      <c r="AD64" s="6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6"/>
      <c r="Z65" s="5"/>
      <c r="AA65" s="5"/>
      <c r="AB65" s="5"/>
      <c r="AC65" s="5"/>
      <c r="AD65" s="6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6"/>
      <c r="Z66" s="5"/>
      <c r="AA66" s="5"/>
      <c r="AB66" s="5"/>
      <c r="AC66" s="5"/>
      <c r="AD66" s="6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6"/>
      <c r="Z67" s="5"/>
      <c r="AA67" s="5"/>
      <c r="AB67" s="5"/>
      <c r="AC67" s="5"/>
      <c r="AD67" s="6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6"/>
      <c r="Z68" s="5"/>
      <c r="AA68" s="5"/>
      <c r="AB68" s="5"/>
      <c r="AC68" s="5"/>
      <c r="AD68" s="6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6"/>
      <c r="Z69" s="5"/>
      <c r="AA69" s="5"/>
      <c r="AB69" s="5"/>
      <c r="AC69" s="5"/>
      <c r="AD69" s="6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6"/>
      <c r="Z70" s="5"/>
      <c r="AA70" s="5"/>
      <c r="AB70" s="5"/>
      <c r="AC70" s="5"/>
      <c r="AD70" s="6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6"/>
      <c r="Z71" s="5"/>
      <c r="AA71" s="5"/>
      <c r="AB71" s="5"/>
      <c r="AC71" s="5"/>
      <c r="AD71" s="6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6"/>
      <c r="Z72" s="5"/>
      <c r="AA72" s="5"/>
      <c r="AB72" s="5"/>
      <c r="AC72" s="5"/>
      <c r="AD72" s="6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6"/>
      <c r="Z73" s="5"/>
      <c r="AA73" s="5"/>
      <c r="AB73" s="5"/>
      <c r="AC73" s="5"/>
      <c r="AD73" s="6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6"/>
      <c r="Z74" s="5"/>
      <c r="AA74" s="5"/>
      <c r="AB74" s="5"/>
      <c r="AC74" s="5"/>
      <c r="AD74" s="6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6"/>
      <c r="Z75" s="5"/>
      <c r="AA75" s="5"/>
      <c r="AB75" s="5"/>
      <c r="AC75" s="5"/>
      <c r="AD75" s="6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6"/>
      <c r="Z76" s="5"/>
      <c r="AA76" s="5"/>
      <c r="AB76" s="5"/>
      <c r="AC76" s="5"/>
      <c r="AD76" s="6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6"/>
      <c r="Z77" s="5"/>
      <c r="AA77" s="5"/>
      <c r="AB77" s="5"/>
      <c r="AC77" s="5"/>
      <c r="AD77" s="6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6"/>
      <c r="Z78" s="5"/>
      <c r="AA78" s="5"/>
      <c r="AB78" s="5"/>
      <c r="AC78" s="5"/>
      <c r="AD78" s="6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6"/>
      <c r="Z79" s="5"/>
      <c r="AA79" s="5"/>
      <c r="AB79" s="5"/>
      <c r="AC79" s="5"/>
      <c r="AD79" s="6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6"/>
      <c r="Z80" s="5"/>
      <c r="AA80" s="5"/>
      <c r="AB80" s="5"/>
      <c r="AC80" s="5"/>
      <c r="AD80" s="6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6"/>
      <c r="Z81" s="5"/>
      <c r="AA81" s="5"/>
      <c r="AB81" s="5"/>
      <c r="AC81" s="5"/>
      <c r="AD81" s="6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6"/>
      <c r="Z82" s="5"/>
      <c r="AA82" s="5"/>
      <c r="AB82" s="5"/>
      <c r="AC82" s="5"/>
      <c r="AD82" s="6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6"/>
      <c r="Z83" s="5"/>
      <c r="AA83" s="5"/>
      <c r="AB83" s="5"/>
      <c r="AC83" s="5"/>
      <c r="AD83" s="6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6"/>
      <c r="Z84" s="5"/>
      <c r="AA84" s="5"/>
      <c r="AB84" s="5"/>
      <c r="AC84" s="5"/>
      <c r="AD84" s="6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6"/>
      <c r="Z85" s="5"/>
      <c r="AA85" s="5"/>
      <c r="AB85" s="5"/>
      <c r="AC85" s="5"/>
      <c r="AD85" s="6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6"/>
      <c r="Z86" s="5"/>
      <c r="AA86" s="5"/>
      <c r="AB86" s="5"/>
      <c r="AC86" s="5"/>
      <c r="AD86" s="6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6"/>
      <c r="Z87" s="5"/>
      <c r="AA87" s="5"/>
      <c r="AB87" s="5"/>
      <c r="AC87" s="5"/>
      <c r="AD87" s="6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6"/>
      <c r="Z88" s="5"/>
      <c r="AA88" s="5"/>
      <c r="AB88" s="5"/>
      <c r="AC88" s="5"/>
      <c r="AD88" s="6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6"/>
      <c r="Z89" s="5"/>
      <c r="AA89" s="5"/>
      <c r="AB89" s="5"/>
      <c r="AC89" s="5"/>
      <c r="AD89" s="6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6"/>
      <c r="Z90" s="5"/>
      <c r="AA90" s="5"/>
      <c r="AB90" s="5"/>
      <c r="AC90" s="5"/>
      <c r="AD90" s="6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6"/>
      <c r="Z91" s="5"/>
      <c r="AA91" s="5"/>
      <c r="AB91" s="5"/>
      <c r="AC91" s="5"/>
      <c r="AD91" s="6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6"/>
      <c r="Z92" s="5"/>
      <c r="AA92" s="5"/>
      <c r="AB92" s="5"/>
      <c r="AC92" s="5"/>
      <c r="AD92" s="6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6"/>
      <c r="Z93" s="5"/>
      <c r="AA93" s="5"/>
      <c r="AB93" s="5"/>
      <c r="AC93" s="5"/>
      <c r="AD93" s="6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6"/>
      <c r="Z94" s="5"/>
      <c r="AA94" s="5"/>
      <c r="AB94" s="5"/>
      <c r="AC94" s="5"/>
      <c r="AD94" s="6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6"/>
      <c r="Z95" s="5"/>
      <c r="AA95" s="5"/>
      <c r="AB95" s="5"/>
      <c r="AC95" s="5"/>
      <c r="AD95" s="6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6"/>
      <c r="Z96" s="5"/>
      <c r="AA96" s="5"/>
      <c r="AB96" s="5"/>
      <c r="AC96" s="5"/>
      <c r="AD96" s="6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6"/>
      <c r="Z97" s="5"/>
      <c r="AA97" s="5"/>
      <c r="AB97" s="5"/>
      <c r="AC97" s="5"/>
      <c r="AD97" s="6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6"/>
      <c r="Z98" s="5"/>
      <c r="AA98" s="5"/>
      <c r="AB98" s="5"/>
      <c r="AC98" s="5"/>
      <c r="AD98" s="6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6"/>
      <c r="Z99" s="5"/>
      <c r="AA99" s="5"/>
      <c r="AB99" s="5"/>
      <c r="AC99" s="5"/>
      <c r="AD99" s="6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6"/>
      <c r="Z100" s="5"/>
      <c r="AA100" s="5"/>
      <c r="AB100" s="5"/>
      <c r="AC100" s="5"/>
      <c r="AD100" s="6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6"/>
      <c r="Z101" s="5"/>
      <c r="AA101" s="5"/>
      <c r="AB101" s="5"/>
      <c r="AC101" s="5"/>
      <c r="AD101" s="6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6"/>
      <c r="Z102" s="5"/>
      <c r="AA102" s="5"/>
      <c r="AB102" s="5"/>
      <c r="AC102" s="5"/>
      <c r="AD102" s="6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6"/>
      <c r="Z103" s="5"/>
      <c r="AA103" s="5"/>
      <c r="AB103" s="5"/>
      <c r="AC103" s="5"/>
      <c r="AD103" s="6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6"/>
      <c r="Z104" s="5"/>
      <c r="AA104" s="5"/>
      <c r="AB104" s="5"/>
      <c r="AC104" s="5"/>
      <c r="AD104" s="6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6"/>
      <c r="Z105" s="5"/>
      <c r="AA105" s="5"/>
      <c r="AB105" s="5"/>
      <c r="AC105" s="5"/>
      <c r="AD105" s="6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6"/>
      <c r="Z106" s="5"/>
      <c r="AA106" s="5"/>
      <c r="AB106" s="5"/>
      <c r="AC106" s="5"/>
      <c r="AD106" s="6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6"/>
      <c r="Z107" s="5"/>
      <c r="AA107" s="5"/>
      <c r="AB107" s="5"/>
      <c r="AC107" s="5"/>
      <c r="AD107" s="6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6"/>
      <c r="Z108" s="5"/>
      <c r="AA108" s="5"/>
      <c r="AB108" s="5"/>
      <c r="AC108" s="5"/>
      <c r="AD108" s="6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6"/>
      <c r="Z109" s="5"/>
      <c r="AA109" s="5"/>
      <c r="AB109" s="5"/>
      <c r="AC109" s="5"/>
      <c r="AD109" s="6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6"/>
      <c r="Z110" s="5"/>
      <c r="AA110" s="5"/>
      <c r="AB110" s="5"/>
      <c r="AC110" s="5"/>
      <c r="AD110" s="6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6"/>
      <c r="Z111" s="5"/>
      <c r="AA111" s="5"/>
      <c r="AB111" s="5"/>
      <c r="AC111" s="5"/>
      <c r="AD111" s="6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6"/>
      <c r="Z112" s="5"/>
      <c r="AA112" s="5"/>
      <c r="AB112" s="5"/>
      <c r="AC112" s="5"/>
      <c r="AD112" s="6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6"/>
      <c r="Z113" s="5"/>
      <c r="AA113" s="5"/>
      <c r="AB113" s="5"/>
      <c r="AC113" s="5"/>
      <c r="AD113" s="6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6"/>
      <c r="Z114" s="5"/>
      <c r="AA114" s="5"/>
      <c r="AB114" s="5"/>
      <c r="AC114" s="5"/>
      <c r="AD114" s="6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6"/>
      <c r="Z115" s="5"/>
      <c r="AA115" s="5"/>
      <c r="AB115" s="5"/>
      <c r="AC115" s="5"/>
      <c r="AD115" s="6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6"/>
      <c r="Z116" s="5"/>
      <c r="AA116" s="5"/>
      <c r="AB116" s="5"/>
      <c r="AC116" s="5"/>
      <c r="AD116" s="6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6"/>
      <c r="Z117" s="5"/>
      <c r="AA117" s="5"/>
      <c r="AB117" s="5"/>
      <c r="AC117" s="5"/>
      <c r="AD117" s="6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6"/>
      <c r="Z118" s="5"/>
      <c r="AA118" s="5"/>
      <c r="AB118" s="5"/>
      <c r="AC118" s="5"/>
      <c r="AD118" s="6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6"/>
      <c r="Z119" s="5"/>
      <c r="AA119" s="5"/>
      <c r="AB119" s="5"/>
      <c r="AC119" s="5"/>
      <c r="AD119" s="6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6"/>
      <c r="Z120" s="5"/>
      <c r="AA120" s="5"/>
      <c r="AB120" s="5"/>
      <c r="AC120" s="5"/>
      <c r="AD120" s="6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6"/>
      <c r="Z121" s="5"/>
      <c r="AA121" s="5"/>
      <c r="AB121" s="5"/>
      <c r="AC121" s="5"/>
      <c r="AD121" s="6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6"/>
      <c r="Z122" s="5"/>
      <c r="AA122" s="5"/>
      <c r="AB122" s="5"/>
      <c r="AC122" s="5"/>
      <c r="AD122" s="6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6"/>
      <c r="Z123" s="5"/>
      <c r="AA123" s="5"/>
      <c r="AB123" s="5"/>
      <c r="AC123" s="5"/>
      <c r="AD123" s="6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6"/>
      <c r="Z124" s="5"/>
      <c r="AA124" s="5"/>
      <c r="AB124" s="5"/>
      <c r="AC124" s="5"/>
      <c r="AD124" s="6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6"/>
      <c r="Z125" s="5"/>
      <c r="AA125" s="5"/>
      <c r="AB125" s="5"/>
      <c r="AC125" s="5"/>
      <c r="AD125" s="6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6"/>
      <c r="Z126" s="5"/>
      <c r="AA126" s="5"/>
      <c r="AB126" s="5"/>
      <c r="AC126" s="5"/>
      <c r="AD126" s="6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6"/>
      <c r="Z127" s="5"/>
      <c r="AA127" s="5"/>
      <c r="AB127" s="5"/>
      <c r="AC127" s="5"/>
      <c r="AD127" s="6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6"/>
      <c r="Z128" s="5"/>
      <c r="AA128" s="5"/>
      <c r="AB128" s="5"/>
      <c r="AC128" s="5"/>
      <c r="AD128" s="6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6"/>
      <c r="Z129" s="5"/>
      <c r="AA129" s="5"/>
      <c r="AB129" s="5"/>
      <c r="AC129" s="5"/>
      <c r="AD129" s="6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6"/>
      <c r="Z130" s="5"/>
      <c r="AA130" s="5"/>
      <c r="AB130" s="5"/>
      <c r="AC130" s="5"/>
      <c r="AD130" s="6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6"/>
      <c r="Z131" s="5"/>
      <c r="AA131" s="5"/>
      <c r="AB131" s="5"/>
      <c r="AC131" s="5"/>
      <c r="AD131" s="6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6"/>
      <c r="Z132" s="5"/>
      <c r="AA132" s="5"/>
      <c r="AB132" s="5"/>
      <c r="AC132" s="5"/>
      <c r="AD132" s="6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6"/>
      <c r="Z133" s="5"/>
      <c r="AA133" s="5"/>
      <c r="AB133" s="5"/>
      <c r="AC133" s="5"/>
      <c r="AD133" s="6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6"/>
      <c r="Z134" s="5"/>
      <c r="AA134" s="5"/>
      <c r="AB134" s="5"/>
      <c r="AC134" s="5"/>
      <c r="AD134" s="6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6"/>
      <c r="Z135" s="5"/>
      <c r="AA135" s="5"/>
      <c r="AB135" s="5"/>
      <c r="AC135" s="5"/>
      <c r="AD135" s="6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6"/>
      <c r="Z136" s="5"/>
      <c r="AA136" s="5"/>
      <c r="AB136" s="5"/>
      <c r="AC136" s="5"/>
      <c r="AD136" s="6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6"/>
      <c r="Z137" s="5"/>
      <c r="AA137" s="5"/>
      <c r="AB137" s="5"/>
      <c r="AC137" s="5"/>
      <c r="AD137" s="6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6"/>
      <c r="Z138" s="5"/>
      <c r="AA138" s="5"/>
      <c r="AB138" s="5"/>
      <c r="AC138" s="5"/>
      <c r="AD138" s="6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6"/>
      <c r="Z139" s="5"/>
      <c r="AA139" s="5"/>
      <c r="AB139" s="5"/>
      <c r="AC139" s="5"/>
      <c r="AD139" s="6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6"/>
      <c r="Z140" s="5"/>
      <c r="AA140" s="5"/>
      <c r="AB140" s="5"/>
      <c r="AC140" s="5"/>
      <c r="AD140" s="6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6"/>
      <c r="Z141" s="5"/>
      <c r="AA141" s="5"/>
      <c r="AB141" s="5"/>
      <c r="AC141" s="5"/>
      <c r="AD141" s="6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6"/>
      <c r="Z142" s="5"/>
      <c r="AA142" s="5"/>
      <c r="AB142" s="5"/>
      <c r="AC142" s="5"/>
      <c r="AD142" s="6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6"/>
      <c r="Z143" s="5"/>
      <c r="AA143" s="5"/>
      <c r="AB143" s="5"/>
      <c r="AC143" s="5"/>
      <c r="AD143" s="6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6"/>
      <c r="Z144" s="5"/>
      <c r="AA144" s="5"/>
      <c r="AB144" s="5"/>
      <c r="AC144" s="5"/>
      <c r="AD144" s="6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6"/>
      <c r="Z145" s="5"/>
      <c r="AA145" s="5"/>
      <c r="AB145" s="5"/>
      <c r="AC145" s="5"/>
      <c r="AD145" s="6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6"/>
      <c r="Z146" s="5"/>
      <c r="AA146" s="5"/>
      <c r="AB146" s="5"/>
      <c r="AC146" s="5"/>
      <c r="AD146" s="6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6"/>
      <c r="Z147" s="5"/>
      <c r="AA147" s="5"/>
      <c r="AB147" s="5"/>
      <c r="AC147" s="5"/>
      <c r="AD147" s="6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6"/>
      <c r="Z148" s="5"/>
      <c r="AA148" s="5"/>
      <c r="AB148" s="5"/>
      <c r="AC148" s="5"/>
      <c r="AD148" s="6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6"/>
      <c r="Z149" s="5"/>
      <c r="AA149" s="5"/>
      <c r="AB149" s="5"/>
      <c r="AC149" s="5"/>
      <c r="AD149" s="6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6"/>
      <c r="Z150" s="5"/>
      <c r="AA150" s="5"/>
      <c r="AB150" s="5"/>
      <c r="AC150" s="5"/>
      <c r="AD150" s="6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6"/>
      <c r="Z151" s="5"/>
      <c r="AA151" s="5"/>
      <c r="AB151" s="5"/>
      <c r="AC151" s="5"/>
      <c r="AD151" s="6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6"/>
      <c r="Z152" s="5"/>
      <c r="AA152" s="5"/>
      <c r="AB152" s="5"/>
      <c r="AC152" s="5"/>
      <c r="AD152" s="6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6"/>
      <c r="Z153" s="5"/>
      <c r="AA153" s="5"/>
      <c r="AB153" s="5"/>
      <c r="AC153" s="5"/>
      <c r="AD153" s="6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6"/>
      <c r="Z154" s="5"/>
      <c r="AA154" s="5"/>
      <c r="AB154" s="5"/>
      <c r="AC154" s="5"/>
      <c r="AD154" s="6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6"/>
      <c r="Z155" s="5"/>
      <c r="AA155" s="5"/>
      <c r="AB155" s="5"/>
      <c r="AC155" s="5"/>
      <c r="AD155" s="6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6"/>
      <c r="Z156" s="5"/>
      <c r="AA156" s="5"/>
      <c r="AB156" s="5"/>
      <c r="AC156" s="5"/>
      <c r="AD156" s="6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6"/>
      <c r="Z157" s="5"/>
      <c r="AA157" s="5"/>
      <c r="AB157" s="5"/>
      <c r="AC157" s="5"/>
      <c r="AD157" s="6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6"/>
      <c r="Z158" s="5"/>
      <c r="AA158" s="5"/>
      <c r="AB158" s="5"/>
      <c r="AC158" s="5"/>
      <c r="AD158" s="6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6"/>
      <c r="Z159" s="5"/>
      <c r="AA159" s="5"/>
      <c r="AB159" s="5"/>
      <c r="AC159" s="5"/>
      <c r="AD159" s="6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6"/>
      <c r="Z160" s="5"/>
      <c r="AA160" s="5"/>
      <c r="AB160" s="5"/>
      <c r="AC160" s="5"/>
      <c r="AD160" s="6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6"/>
      <c r="Z161" s="5"/>
      <c r="AA161" s="5"/>
      <c r="AB161" s="5"/>
      <c r="AC161" s="5"/>
      <c r="AD161" s="6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6"/>
      <c r="Z162" s="5"/>
      <c r="AA162" s="5"/>
      <c r="AB162" s="5"/>
      <c r="AC162" s="5"/>
      <c r="AD162" s="6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6"/>
      <c r="Z163" s="5"/>
      <c r="AA163" s="5"/>
      <c r="AB163" s="5"/>
      <c r="AC163" s="5"/>
      <c r="AD163" s="6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6"/>
      <c r="Z164" s="5"/>
      <c r="AA164" s="5"/>
      <c r="AB164" s="5"/>
      <c r="AC164" s="5"/>
      <c r="AD164" s="6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6"/>
      <c r="Z165" s="5"/>
      <c r="AA165" s="5"/>
      <c r="AB165" s="5"/>
      <c r="AC165" s="5"/>
      <c r="AD165" s="6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6"/>
      <c r="Z166" s="5"/>
      <c r="AA166" s="5"/>
      <c r="AB166" s="5"/>
      <c r="AC166" s="5"/>
      <c r="AD166" s="6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6"/>
      <c r="Z167" s="5"/>
      <c r="AA167" s="5"/>
      <c r="AB167" s="5"/>
      <c r="AC167" s="5"/>
      <c r="AD167" s="6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6"/>
      <c r="Z168" s="5"/>
      <c r="AA168" s="5"/>
      <c r="AB168" s="5"/>
      <c r="AC168" s="5"/>
      <c r="AD168" s="6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6"/>
      <c r="Z169" s="5"/>
      <c r="AA169" s="5"/>
      <c r="AB169" s="5"/>
      <c r="AC169" s="5"/>
      <c r="AD169" s="6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6"/>
      <c r="Z170" s="5"/>
      <c r="AA170" s="5"/>
      <c r="AB170" s="5"/>
      <c r="AC170" s="5"/>
      <c r="AD170" s="6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6"/>
      <c r="Z171" s="5"/>
      <c r="AA171" s="5"/>
      <c r="AB171" s="5"/>
      <c r="AC171" s="5"/>
      <c r="AD171" s="6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6"/>
      <c r="Z172" s="5"/>
      <c r="AA172" s="5"/>
      <c r="AB172" s="5"/>
      <c r="AC172" s="5"/>
      <c r="AD172" s="6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6"/>
      <c r="Z173" s="5"/>
      <c r="AA173" s="5"/>
      <c r="AB173" s="5"/>
      <c r="AC173" s="5"/>
      <c r="AD173" s="6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6"/>
      <c r="Z174" s="5"/>
      <c r="AA174" s="5"/>
      <c r="AB174" s="5"/>
      <c r="AC174" s="5"/>
      <c r="AD174" s="6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6"/>
      <c r="Z175" s="5"/>
      <c r="AA175" s="5"/>
      <c r="AB175" s="5"/>
      <c r="AC175" s="5"/>
      <c r="AD175" s="6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6"/>
      <c r="Z176" s="5"/>
      <c r="AA176" s="5"/>
      <c r="AB176" s="5"/>
      <c r="AC176" s="5"/>
      <c r="AD176" s="6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6"/>
      <c r="Z177" s="5"/>
      <c r="AA177" s="5"/>
      <c r="AB177" s="5"/>
      <c r="AC177" s="5"/>
      <c r="AD177" s="6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6"/>
      <c r="Z178" s="5"/>
      <c r="AA178" s="5"/>
      <c r="AB178" s="5"/>
      <c r="AC178" s="5"/>
      <c r="AD178" s="6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6"/>
      <c r="Z179" s="5"/>
      <c r="AA179" s="5"/>
      <c r="AB179" s="5"/>
      <c r="AC179" s="5"/>
      <c r="AD179" s="6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6"/>
      <c r="Z180" s="5"/>
      <c r="AA180" s="5"/>
      <c r="AB180" s="5"/>
      <c r="AC180" s="5"/>
      <c r="AD180" s="6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6"/>
      <c r="Z181" s="5"/>
      <c r="AA181" s="5"/>
      <c r="AB181" s="5"/>
      <c r="AC181" s="5"/>
      <c r="AD181" s="6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6"/>
      <c r="Z182" s="5"/>
      <c r="AA182" s="5"/>
      <c r="AB182" s="5"/>
      <c r="AC182" s="5"/>
      <c r="AD182" s="6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6"/>
      <c r="Z183" s="5"/>
      <c r="AA183" s="5"/>
      <c r="AB183" s="5"/>
      <c r="AC183" s="5"/>
      <c r="AD183" s="6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6"/>
      <c r="Z184" s="5"/>
      <c r="AA184" s="5"/>
      <c r="AB184" s="5"/>
      <c r="AC184" s="5"/>
      <c r="AD184" s="6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6"/>
      <c r="Z185" s="5"/>
      <c r="AA185" s="5"/>
      <c r="AB185" s="5"/>
      <c r="AC185" s="5"/>
      <c r="AD185" s="6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6"/>
      <c r="Z186" s="5"/>
      <c r="AA186" s="5"/>
      <c r="AB186" s="5"/>
      <c r="AC186" s="5"/>
      <c r="AD186" s="6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6"/>
      <c r="Z187" s="5"/>
      <c r="AA187" s="5"/>
      <c r="AB187" s="5"/>
      <c r="AC187" s="5"/>
      <c r="AD187" s="6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6"/>
      <c r="Z188" s="5"/>
      <c r="AA188" s="5"/>
      <c r="AB188" s="5"/>
      <c r="AC188" s="5"/>
      <c r="AD188" s="6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6"/>
      <c r="Z189" s="5"/>
      <c r="AA189" s="5"/>
      <c r="AB189" s="5"/>
      <c r="AC189" s="5"/>
      <c r="AD189" s="6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6"/>
      <c r="Z190" s="5"/>
      <c r="AA190" s="5"/>
      <c r="AB190" s="5"/>
      <c r="AC190" s="5"/>
      <c r="AD190" s="6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6"/>
      <c r="Z191" s="5"/>
      <c r="AA191" s="5"/>
      <c r="AB191" s="5"/>
      <c r="AC191" s="5"/>
      <c r="AD191" s="6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6"/>
      <c r="Z192" s="5"/>
      <c r="AA192" s="5"/>
      <c r="AB192" s="5"/>
      <c r="AC192" s="5"/>
      <c r="AD192" s="6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6"/>
      <c r="Z193" s="5"/>
      <c r="AA193" s="5"/>
      <c r="AB193" s="5"/>
      <c r="AC193" s="5"/>
      <c r="AD193" s="6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6"/>
      <c r="Z194" s="5"/>
      <c r="AA194" s="5"/>
      <c r="AB194" s="5"/>
      <c r="AC194" s="5"/>
      <c r="AD194" s="6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6"/>
      <c r="Z195" s="5"/>
      <c r="AA195" s="5"/>
      <c r="AB195" s="5"/>
      <c r="AC195" s="5"/>
      <c r="AD195" s="6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6"/>
      <c r="Z196" s="5"/>
      <c r="AA196" s="5"/>
      <c r="AB196" s="5"/>
      <c r="AC196" s="5"/>
      <c r="AD196" s="6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6"/>
      <c r="Z197" s="5"/>
      <c r="AA197" s="5"/>
      <c r="AB197" s="5"/>
      <c r="AC197" s="5"/>
      <c r="AD197" s="6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6"/>
      <c r="Z198" s="5"/>
      <c r="AA198" s="5"/>
      <c r="AB198" s="5"/>
      <c r="AC198" s="5"/>
      <c r="AD198" s="6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6"/>
      <c r="Z199" s="5"/>
      <c r="AA199" s="5"/>
      <c r="AB199" s="5"/>
      <c r="AC199" s="5"/>
      <c r="AD199" s="6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6"/>
      <c r="Z200" s="5"/>
      <c r="AA200" s="5"/>
      <c r="AB200" s="5"/>
      <c r="AC200" s="5"/>
      <c r="AD200" s="6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6"/>
      <c r="Z201" s="5"/>
      <c r="AA201" s="5"/>
      <c r="AB201" s="5"/>
      <c r="AC201" s="5"/>
      <c r="AD201" s="6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6"/>
      <c r="Z202" s="5"/>
      <c r="AA202" s="5"/>
      <c r="AB202" s="5"/>
      <c r="AC202" s="5"/>
      <c r="AD202" s="6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6"/>
      <c r="Z203" s="5"/>
      <c r="AA203" s="5"/>
      <c r="AB203" s="5"/>
      <c r="AC203" s="5"/>
      <c r="AD203" s="6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6"/>
      <c r="Z204" s="5"/>
      <c r="AA204" s="5"/>
      <c r="AB204" s="5"/>
      <c r="AC204" s="5"/>
      <c r="AD204" s="6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6"/>
      <c r="Z205" s="5"/>
      <c r="AA205" s="5"/>
      <c r="AB205" s="5"/>
      <c r="AC205" s="5"/>
      <c r="AD205" s="6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6"/>
      <c r="Z206" s="5"/>
      <c r="AA206" s="5"/>
      <c r="AB206" s="5"/>
      <c r="AC206" s="5"/>
      <c r="AD206" s="6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6"/>
      <c r="Z207" s="5"/>
      <c r="AA207" s="5"/>
      <c r="AB207" s="5"/>
      <c r="AC207" s="5"/>
      <c r="AD207" s="6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6"/>
      <c r="Z208" s="5"/>
      <c r="AA208" s="5"/>
      <c r="AB208" s="5"/>
      <c r="AC208" s="5"/>
      <c r="AD208" s="6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6"/>
      <c r="Z209" s="5"/>
      <c r="AA209" s="5"/>
      <c r="AB209" s="5"/>
      <c r="AC209" s="5"/>
      <c r="AD209" s="6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6"/>
      <c r="Z210" s="5"/>
      <c r="AA210" s="5"/>
      <c r="AB210" s="5"/>
      <c r="AC210" s="5"/>
      <c r="AD210" s="6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6"/>
      <c r="Z211" s="5"/>
      <c r="AA211" s="5"/>
      <c r="AB211" s="5"/>
      <c r="AC211" s="5"/>
      <c r="AD211" s="6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6"/>
      <c r="Z212" s="5"/>
      <c r="AA212" s="5"/>
      <c r="AB212" s="5"/>
      <c r="AC212" s="5"/>
      <c r="AD212" s="6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6"/>
      <c r="Z213" s="5"/>
      <c r="AA213" s="5"/>
      <c r="AB213" s="5"/>
      <c r="AC213" s="5"/>
      <c r="AD213" s="6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6"/>
      <c r="Z214" s="5"/>
      <c r="AA214" s="5"/>
      <c r="AB214" s="5"/>
      <c r="AC214" s="5"/>
      <c r="AD214" s="6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6"/>
      <c r="Z215" s="5"/>
      <c r="AA215" s="5"/>
      <c r="AB215" s="5"/>
      <c r="AC215" s="5"/>
      <c r="AD215" s="6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6"/>
      <c r="Z216" s="5"/>
      <c r="AA216" s="5"/>
      <c r="AB216" s="5"/>
      <c r="AC216" s="5"/>
      <c r="AD216" s="6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6"/>
      <c r="Z217" s="5"/>
      <c r="AA217" s="5"/>
      <c r="AB217" s="5"/>
      <c r="AC217" s="5"/>
      <c r="AD217" s="6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6"/>
      <c r="Z218" s="5"/>
      <c r="AA218" s="5"/>
      <c r="AB218" s="5"/>
      <c r="AC218" s="5"/>
      <c r="AD218" s="6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6"/>
      <c r="Z219" s="5"/>
      <c r="AA219" s="5"/>
      <c r="AB219" s="5"/>
      <c r="AC219" s="5"/>
      <c r="AD219" s="6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6"/>
      <c r="Z220" s="5"/>
      <c r="AA220" s="5"/>
      <c r="AB220" s="5"/>
      <c r="AC220" s="5"/>
      <c r="AD220" s="6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6"/>
      <c r="Z221" s="5"/>
      <c r="AA221" s="5"/>
      <c r="AB221" s="5"/>
      <c r="AC221" s="5"/>
      <c r="AD221" s="6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6"/>
      <c r="Z222" s="5"/>
      <c r="AA222" s="5"/>
      <c r="AB222" s="5"/>
      <c r="AC222" s="5"/>
      <c r="AD222" s="6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6"/>
      <c r="Z223" s="5"/>
      <c r="AA223" s="5"/>
      <c r="AB223" s="5"/>
      <c r="AC223" s="5"/>
      <c r="AD223" s="6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6"/>
      <c r="Z224" s="5"/>
      <c r="AA224" s="5"/>
      <c r="AB224" s="5"/>
      <c r="AC224" s="5"/>
      <c r="AD224" s="6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6"/>
      <c r="Z225" s="5"/>
      <c r="AA225" s="5"/>
      <c r="AB225" s="5"/>
      <c r="AC225" s="5"/>
      <c r="AD225" s="6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6"/>
      <c r="Z226" s="5"/>
      <c r="AA226" s="5"/>
      <c r="AB226" s="5"/>
      <c r="AC226" s="5"/>
      <c r="AD226" s="6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6"/>
      <c r="Z227" s="5"/>
      <c r="AA227" s="5"/>
      <c r="AB227" s="5"/>
      <c r="AC227" s="5"/>
      <c r="AD227" s="6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6"/>
      <c r="Z228" s="5"/>
      <c r="AA228" s="5"/>
      <c r="AB228" s="5"/>
      <c r="AC228" s="5"/>
      <c r="AD228" s="6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6"/>
      <c r="Z229" s="5"/>
      <c r="AA229" s="5"/>
      <c r="AB229" s="5"/>
      <c r="AC229" s="5"/>
      <c r="AD229" s="6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6"/>
      <c r="Z230" s="5"/>
      <c r="AA230" s="5"/>
      <c r="AB230" s="5"/>
      <c r="AC230" s="5"/>
      <c r="AD230" s="6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6"/>
      <c r="Z231" s="5"/>
      <c r="AA231" s="5"/>
      <c r="AB231" s="5"/>
      <c r="AC231" s="5"/>
      <c r="AD231" s="6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6"/>
      <c r="Z232" s="5"/>
      <c r="AA232" s="5"/>
      <c r="AB232" s="5"/>
      <c r="AC232" s="5"/>
      <c r="AD232" s="6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6"/>
      <c r="Z233" s="5"/>
      <c r="AA233" s="5"/>
      <c r="AB233" s="5"/>
      <c r="AC233" s="5"/>
      <c r="AD233" s="6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6"/>
      <c r="Z234" s="5"/>
      <c r="AA234" s="5"/>
      <c r="AB234" s="5"/>
      <c r="AC234" s="5"/>
      <c r="AD234" s="6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6"/>
      <c r="Z235" s="5"/>
      <c r="AA235" s="5"/>
      <c r="AB235" s="5"/>
      <c r="AC235" s="5"/>
      <c r="AD235" s="6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6"/>
      <c r="Z236" s="5"/>
      <c r="AA236" s="5"/>
      <c r="AB236" s="5"/>
      <c r="AC236" s="5"/>
      <c r="AD236" s="6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6"/>
      <c r="Z237" s="5"/>
      <c r="AA237" s="5"/>
      <c r="AB237" s="5"/>
      <c r="AC237" s="5"/>
      <c r="AD237" s="6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6"/>
      <c r="Z238" s="5"/>
      <c r="AA238" s="5"/>
      <c r="AB238" s="5"/>
      <c r="AC238" s="5"/>
      <c r="AD238" s="6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6"/>
      <c r="Z239" s="5"/>
      <c r="AA239" s="5"/>
      <c r="AB239" s="5"/>
      <c r="AC239" s="5"/>
      <c r="AD239" s="6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6"/>
      <c r="Z240" s="5"/>
      <c r="AA240" s="5"/>
      <c r="AB240" s="5"/>
      <c r="AC240" s="5"/>
      <c r="AD240" s="6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6"/>
      <c r="Z241" s="5"/>
      <c r="AA241" s="5"/>
      <c r="AB241" s="5"/>
      <c r="AC241" s="5"/>
      <c r="AD241" s="6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6"/>
      <c r="Z242" s="5"/>
      <c r="AA242" s="5"/>
      <c r="AB242" s="5"/>
      <c r="AC242" s="5"/>
      <c r="AD242" s="6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6"/>
      <c r="Z243" s="5"/>
      <c r="AA243" s="5"/>
      <c r="AB243" s="5"/>
      <c r="AC243" s="5"/>
      <c r="AD243" s="6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6"/>
      <c r="Z244" s="5"/>
      <c r="AA244" s="5"/>
      <c r="AB244" s="5"/>
      <c r="AC244" s="5"/>
      <c r="AD244" s="6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6"/>
      <c r="Z245" s="5"/>
      <c r="AA245" s="5"/>
      <c r="AB245" s="5"/>
      <c r="AC245" s="5"/>
      <c r="AD245" s="6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6"/>
      <c r="Z246" s="5"/>
      <c r="AA246" s="5"/>
      <c r="AB246" s="5"/>
      <c r="AC246" s="5"/>
      <c r="AD246" s="6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6"/>
      <c r="Z247" s="5"/>
      <c r="AA247" s="5"/>
      <c r="AB247" s="5"/>
      <c r="AC247" s="5"/>
      <c r="AD247" s="6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6"/>
      <c r="Z248" s="5"/>
      <c r="AA248" s="5"/>
      <c r="AB248" s="5"/>
      <c r="AC248" s="5"/>
      <c r="AD248" s="6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6"/>
      <c r="Z249" s="5"/>
      <c r="AA249" s="5"/>
      <c r="AB249" s="5"/>
      <c r="AC249" s="5"/>
      <c r="AD249" s="6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6"/>
      <c r="Z250" s="5"/>
      <c r="AA250" s="5"/>
      <c r="AB250" s="5"/>
      <c r="AC250" s="5"/>
      <c r="AD250" s="6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6"/>
      <c r="Z251" s="5"/>
      <c r="AA251" s="5"/>
      <c r="AB251" s="5"/>
      <c r="AC251" s="5"/>
      <c r="AD251" s="6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6"/>
      <c r="Z252" s="5"/>
      <c r="AA252" s="5"/>
      <c r="AB252" s="5"/>
      <c r="AC252" s="5"/>
      <c r="AD252" s="6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6"/>
      <c r="Z253" s="5"/>
      <c r="AA253" s="5"/>
      <c r="AB253" s="5"/>
      <c r="AC253" s="5"/>
      <c r="AD253" s="6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6"/>
      <c r="Z254" s="5"/>
      <c r="AA254" s="5"/>
      <c r="AB254" s="5"/>
      <c r="AC254" s="5"/>
      <c r="AD254" s="6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6"/>
      <c r="Z255" s="5"/>
      <c r="AA255" s="5"/>
      <c r="AB255" s="5"/>
      <c r="AC255" s="5"/>
      <c r="AD255" s="6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6"/>
      <c r="Z256" s="5"/>
      <c r="AA256" s="5"/>
      <c r="AB256" s="5"/>
      <c r="AC256" s="5"/>
      <c r="AD256" s="6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6"/>
      <c r="Z257" s="5"/>
      <c r="AA257" s="5"/>
      <c r="AB257" s="5"/>
      <c r="AC257" s="5"/>
      <c r="AD257" s="6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6"/>
      <c r="Z258" s="5"/>
      <c r="AA258" s="5"/>
      <c r="AB258" s="5"/>
      <c r="AC258" s="5"/>
      <c r="AD258" s="6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6"/>
      <c r="Z259" s="5"/>
      <c r="AA259" s="5"/>
      <c r="AB259" s="5"/>
      <c r="AC259" s="5"/>
      <c r="AD259" s="6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6"/>
      <c r="Z260" s="5"/>
      <c r="AA260" s="5"/>
      <c r="AB260" s="5"/>
      <c r="AC260" s="5"/>
      <c r="AD260" s="6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6"/>
      <c r="Z261" s="5"/>
      <c r="AA261" s="5"/>
      <c r="AB261" s="5"/>
      <c r="AC261" s="5"/>
      <c r="AD261" s="6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6"/>
      <c r="Z262" s="5"/>
      <c r="AA262" s="5"/>
      <c r="AB262" s="5"/>
      <c r="AC262" s="5"/>
      <c r="AD262" s="6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6"/>
      <c r="Z263" s="5"/>
      <c r="AA263" s="5"/>
      <c r="AB263" s="5"/>
      <c r="AC263" s="5"/>
      <c r="AD263" s="6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6"/>
      <c r="Z264" s="5"/>
      <c r="AA264" s="5"/>
      <c r="AB264" s="5"/>
      <c r="AC264" s="5"/>
      <c r="AD264" s="6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6"/>
      <c r="Z265" s="5"/>
      <c r="AA265" s="5"/>
      <c r="AB265" s="5"/>
      <c r="AC265" s="5"/>
      <c r="AD265" s="6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6"/>
      <c r="Z266" s="5"/>
      <c r="AA266" s="5"/>
      <c r="AB266" s="5"/>
      <c r="AC266" s="5"/>
      <c r="AD266" s="6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6"/>
      <c r="Z267" s="5"/>
      <c r="AA267" s="5"/>
      <c r="AB267" s="5"/>
      <c r="AC267" s="5"/>
      <c r="AD267" s="6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6"/>
      <c r="Z268" s="5"/>
      <c r="AA268" s="5"/>
      <c r="AB268" s="5"/>
      <c r="AC268" s="5"/>
      <c r="AD268" s="6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6"/>
      <c r="Z269" s="5"/>
      <c r="AA269" s="5"/>
      <c r="AB269" s="5"/>
      <c r="AC269" s="5"/>
      <c r="AD269" s="6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6"/>
      <c r="Z270" s="5"/>
      <c r="AA270" s="5"/>
      <c r="AB270" s="5"/>
      <c r="AC270" s="5"/>
      <c r="AD270" s="6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6"/>
      <c r="Z271" s="5"/>
      <c r="AA271" s="5"/>
      <c r="AB271" s="5"/>
      <c r="AC271" s="5"/>
      <c r="AD271" s="6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6"/>
      <c r="Z272" s="5"/>
      <c r="AA272" s="5"/>
      <c r="AB272" s="5"/>
      <c r="AC272" s="5"/>
      <c r="AD272" s="6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6"/>
      <c r="Z273" s="5"/>
      <c r="AA273" s="5"/>
      <c r="AB273" s="5"/>
      <c r="AC273" s="5"/>
      <c r="AD273" s="6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6"/>
      <c r="Z274" s="5"/>
      <c r="AA274" s="5"/>
      <c r="AB274" s="5"/>
      <c r="AC274" s="5"/>
      <c r="AD274" s="6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6"/>
      <c r="Z275" s="5"/>
      <c r="AA275" s="5"/>
      <c r="AB275" s="5"/>
      <c r="AC275" s="5"/>
      <c r="AD275" s="6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6"/>
      <c r="Z276" s="5"/>
      <c r="AA276" s="5"/>
      <c r="AB276" s="5"/>
      <c r="AC276" s="5"/>
      <c r="AD276" s="6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6"/>
      <c r="Z277" s="5"/>
      <c r="AA277" s="5"/>
      <c r="AB277" s="5"/>
      <c r="AC277" s="5"/>
      <c r="AD277" s="6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6"/>
      <c r="Z278" s="5"/>
      <c r="AA278" s="5"/>
      <c r="AB278" s="5"/>
      <c r="AC278" s="5"/>
      <c r="AD278" s="6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6"/>
      <c r="Z279" s="5"/>
      <c r="AA279" s="5"/>
      <c r="AB279" s="5"/>
      <c r="AC279" s="5"/>
      <c r="AD279" s="6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6"/>
      <c r="Z280" s="5"/>
      <c r="AA280" s="5"/>
      <c r="AB280" s="5"/>
      <c r="AC280" s="5"/>
      <c r="AD280" s="6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6"/>
      <c r="Z281" s="5"/>
      <c r="AA281" s="5"/>
      <c r="AB281" s="5"/>
      <c r="AC281" s="5"/>
      <c r="AD281" s="6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6"/>
      <c r="Z282" s="5"/>
      <c r="AA282" s="5"/>
      <c r="AB282" s="5"/>
      <c r="AC282" s="5"/>
      <c r="AD282" s="6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6"/>
      <c r="Z283" s="5"/>
      <c r="AA283" s="5"/>
      <c r="AB283" s="5"/>
      <c r="AC283" s="5"/>
      <c r="AD283" s="6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6"/>
      <c r="Z284" s="5"/>
      <c r="AA284" s="5"/>
      <c r="AB284" s="5"/>
      <c r="AC284" s="5"/>
      <c r="AD284" s="6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6"/>
      <c r="Z285" s="5"/>
      <c r="AA285" s="5"/>
      <c r="AB285" s="5"/>
      <c r="AC285" s="5"/>
      <c r="AD285" s="6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6"/>
      <c r="Z286" s="5"/>
      <c r="AA286" s="5"/>
      <c r="AB286" s="5"/>
      <c r="AC286" s="5"/>
      <c r="AD286" s="6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6"/>
      <c r="Z287" s="5"/>
      <c r="AA287" s="5"/>
      <c r="AB287" s="5"/>
      <c r="AC287" s="5"/>
      <c r="AD287" s="6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6"/>
      <c r="Z288" s="5"/>
      <c r="AA288" s="5"/>
      <c r="AB288" s="5"/>
      <c r="AC288" s="5"/>
      <c r="AD288" s="6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6"/>
      <c r="Z289" s="5"/>
      <c r="AA289" s="5"/>
      <c r="AB289" s="5"/>
      <c r="AC289" s="5"/>
      <c r="AD289" s="6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6"/>
      <c r="Z290" s="5"/>
      <c r="AA290" s="5"/>
      <c r="AB290" s="5"/>
      <c r="AC290" s="5"/>
      <c r="AD290" s="6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6"/>
      <c r="Z291" s="5"/>
      <c r="AA291" s="5"/>
      <c r="AB291" s="5"/>
      <c r="AC291" s="5"/>
      <c r="AD291" s="6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6"/>
      <c r="Z292" s="5"/>
      <c r="AA292" s="5"/>
      <c r="AB292" s="5"/>
      <c r="AC292" s="5"/>
      <c r="AD292" s="6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6"/>
      <c r="Z293" s="5"/>
      <c r="AA293" s="5"/>
      <c r="AB293" s="5"/>
      <c r="AC293" s="5"/>
      <c r="AD293" s="6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6"/>
      <c r="Z294" s="5"/>
      <c r="AA294" s="5"/>
      <c r="AB294" s="5"/>
      <c r="AC294" s="5"/>
      <c r="AD294" s="6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6"/>
      <c r="Z295" s="5"/>
      <c r="AA295" s="5"/>
      <c r="AB295" s="5"/>
      <c r="AC295" s="5"/>
      <c r="AD295" s="6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6"/>
      <c r="Z296" s="5"/>
      <c r="AA296" s="5"/>
      <c r="AB296" s="5"/>
      <c r="AC296" s="5"/>
      <c r="AD296" s="6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6"/>
      <c r="Z297" s="5"/>
      <c r="AA297" s="5"/>
      <c r="AB297" s="5"/>
      <c r="AC297" s="5"/>
      <c r="AD297" s="6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6"/>
      <c r="Z298" s="5"/>
      <c r="AA298" s="5"/>
      <c r="AB298" s="5"/>
      <c r="AC298" s="5"/>
      <c r="AD298" s="6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6"/>
      <c r="Z299" s="5"/>
      <c r="AA299" s="5"/>
      <c r="AB299" s="5"/>
      <c r="AC299" s="5"/>
      <c r="AD299" s="6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6"/>
      <c r="Z300" s="5"/>
      <c r="AA300" s="5"/>
      <c r="AB300" s="5"/>
      <c r="AC300" s="5"/>
      <c r="AD300" s="6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6"/>
      <c r="Z301" s="5"/>
      <c r="AA301" s="5"/>
      <c r="AB301" s="5"/>
      <c r="AC301" s="5"/>
      <c r="AD301" s="6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6"/>
      <c r="Z302" s="5"/>
      <c r="AA302" s="5"/>
      <c r="AB302" s="5"/>
      <c r="AC302" s="5"/>
      <c r="AD302" s="6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6"/>
      <c r="Z303" s="5"/>
      <c r="AA303" s="5"/>
      <c r="AB303" s="5"/>
      <c r="AC303" s="5"/>
      <c r="AD303" s="6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6"/>
      <c r="Z304" s="5"/>
      <c r="AA304" s="5"/>
      <c r="AB304" s="5"/>
      <c r="AC304" s="5"/>
      <c r="AD304" s="6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6"/>
      <c r="Z305" s="5"/>
      <c r="AA305" s="5"/>
      <c r="AB305" s="5"/>
      <c r="AC305" s="5"/>
      <c r="AD305" s="6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6"/>
      <c r="Z306" s="5"/>
      <c r="AA306" s="5"/>
      <c r="AB306" s="5"/>
      <c r="AC306" s="5"/>
      <c r="AD306" s="6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6"/>
      <c r="Z307" s="5"/>
      <c r="AA307" s="5"/>
      <c r="AB307" s="5"/>
      <c r="AC307" s="5"/>
      <c r="AD307" s="6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6"/>
      <c r="Z308" s="5"/>
      <c r="AA308" s="5"/>
      <c r="AB308" s="5"/>
      <c r="AC308" s="5"/>
      <c r="AD308" s="6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6"/>
      <c r="Z309" s="5"/>
      <c r="AA309" s="5"/>
      <c r="AB309" s="5"/>
      <c r="AC309" s="5"/>
      <c r="AD309" s="6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6"/>
      <c r="Z310" s="5"/>
      <c r="AA310" s="5"/>
      <c r="AB310" s="5"/>
      <c r="AC310" s="5"/>
      <c r="AD310" s="6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6"/>
      <c r="Z311" s="5"/>
      <c r="AA311" s="5"/>
      <c r="AB311" s="5"/>
      <c r="AC311" s="5"/>
      <c r="AD311" s="6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6"/>
      <c r="Z312" s="5"/>
      <c r="AA312" s="5"/>
      <c r="AB312" s="5"/>
      <c r="AC312" s="5"/>
      <c r="AD312" s="6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6"/>
      <c r="Z313" s="5"/>
      <c r="AA313" s="5"/>
      <c r="AB313" s="5"/>
      <c r="AC313" s="5"/>
      <c r="AD313" s="6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6"/>
      <c r="Z314" s="5"/>
      <c r="AA314" s="5"/>
      <c r="AB314" s="5"/>
      <c r="AC314" s="5"/>
      <c r="AD314" s="6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6"/>
      <c r="Z315" s="5"/>
      <c r="AA315" s="5"/>
      <c r="AB315" s="5"/>
      <c r="AC315" s="5"/>
      <c r="AD315" s="6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6"/>
      <c r="Z316" s="5"/>
      <c r="AA316" s="5"/>
      <c r="AB316" s="5"/>
      <c r="AC316" s="5"/>
      <c r="AD316" s="6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6"/>
      <c r="Z317" s="5"/>
      <c r="AA317" s="5"/>
      <c r="AB317" s="5"/>
      <c r="AC317" s="5"/>
      <c r="AD317" s="6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6"/>
      <c r="Z318" s="5"/>
      <c r="AA318" s="5"/>
      <c r="AB318" s="5"/>
      <c r="AC318" s="5"/>
      <c r="AD318" s="6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6"/>
      <c r="Z319" s="5"/>
      <c r="AA319" s="5"/>
      <c r="AB319" s="5"/>
      <c r="AC319" s="5"/>
      <c r="AD319" s="6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6"/>
      <c r="Z320" s="5"/>
      <c r="AA320" s="5"/>
      <c r="AB320" s="5"/>
      <c r="AC320" s="5"/>
      <c r="AD320" s="6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6"/>
      <c r="Z321" s="5"/>
      <c r="AA321" s="5"/>
      <c r="AB321" s="5"/>
      <c r="AC321" s="5"/>
      <c r="AD321" s="6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6"/>
      <c r="Z322" s="5"/>
      <c r="AA322" s="5"/>
      <c r="AB322" s="5"/>
      <c r="AC322" s="5"/>
      <c r="AD322" s="6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6"/>
      <c r="Z323" s="5"/>
      <c r="AA323" s="5"/>
      <c r="AB323" s="5"/>
      <c r="AC323" s="5"/>
      <c r="AD323" s="6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6"/>
      <c r="Z324" s="5"/>
      <c r="AA324" s="5"/>
      <c r="AB324" s="5"/>
      <c r="AC324" s="5"/>
      <c r="AD324" s="6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6"/>
      <c r="Z325" s="5"/>
      <c r="AA325" s="5"/>
      <c r="AB325" s="5"/>
      <c r="AC325" s="5"/>
      <c r="AD325" s="6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6"/>
      <c r="Z326" s="5"/>
      <c r="AA326" s="5"/>
      <c r="AB326" s="5"/>
      <c r="AC326" s="5"/>
      <c r="AD326" s="6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6"/>
      <c r="Z327" s="5"/>
      <c r="AA327" s="5"/>
      <c r="AB327" s="5"/>
      <c r="AC327" s="5"/>
      <c r="AD327" s="6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6"/>
      <c r="Z328" s="5"/>
      <c r="AA328" s="5"/>
      <c r="AB328" s="5"/>
      <c r="AC328" s="5"/>
      <c r="AD328" s="6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6"/>
      <c r="Z329" s="5"/>
      <c r="AA329" s="5"/>
      <c r="AB329" s="5"/>
      <c r="AC329" s="5"/>
      <c r="AD329" s="6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6"/>
      <c r="Z330" s="5"/>
      <c r="AA330" s="5"/>
      <c r="AB330" s="5"/>
      <c r="AC330" s="5"/>
      <c r="AD330" s="6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6"/>
      <c r="Z331" s="5"/>
      <c r="AA331" s="5"/>
      <c r="AB331" s="5"/>
      <c r="AC331" s="5"/>
      <c r="AD331" s="6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6"/>
      <c r="Z332" s="5"/>
      <c r="AA332" s="5"/>
      <c r="AB332" s="5"/>
      <c r="AC332" s="5"/>
      <c r="AD332" s="6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6"/>
      <c r="Z333" s="5"/>
      <c r="AA333" s="5"/>
      <c r="AB333" s="5"/>
      <c r="AC333" s="5"/>
      <c r="AD333" s="6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6"/>
      <c r="Z334" s="5"/>
      <c r="AA334" s="5"/>
      <c r="AB334" s="5"/>
      <c r="AC334" s="5"/>
      <c r="AD334" s="6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6"/>
      <c r="Z335" s="5"/>
      <c r="AA335" s="5"/>
      <c r="AB335" s="5"/>
      <c r="AC335" s="5"/>
      <c r="AD335" s="6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6"/>
      <c r="Z336" s="5"/>
      <c r="AA336" s="5"/>
      <c r="AB336" s="5"/>
      <c r="AC336" s="5"/>
      <c r="AD336" s="6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6"/>
      <c r="Z337" s="5"/>
      <c r="AA337" s="5"/>
      <c r="AB337" s="5"/>
      <c r="AC337" s="5"/>
      <c r="AD337" s="6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6"/>
      <c r="Z338" s="5"/>
      <c r="AA338" s="5"/>
      <c r="AB338" s="5"/>
      <c r="AC338" s="5"/>
      <c r="AD338" s="6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6"/>
      <c r="Z339" s="5"/>
      <c r="AA339" s="5"/>
      <c r="AB339" s="5"/>
      <c r="AC339" s="5"/>
      <c r="AD339" s="6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6"/>
      <c r="Z340" s="5"/>
      <c r="AA340" s="5"/>
      <c r="AB340" s="5"/>
      <c r="AC340" s="5"/>
      <c r="AD340" s="6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6"/>
      <c r="Z341" s="5"/>
      <c r="AA341" s="5"/>
      <c r="AB341" s="5"/>
      <c r="AC341" s="5"/>
      <c r="AD341" s="6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6"/>
      <c r="Z342" s="5"/>
      <c r="AA342" s="5"/>
      <c r="AB342" s="5"/>
      <c r="AC342" s="5"/>
      <c r="AD342" s="6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6"/>
      <c r="Z343" s="5"/>
      <c r="AA343" s="5"/>
      <c r="AB343" s="5"/>
      <c r="AC343" s="5"/>
      <c r="AD343" s="6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6"/>
      <c r="Z344" s="5"/>
      <c r="AA344" s="5"/>
      <c r="AB344" s="5"/>
      <c r="AC344" s="5"/>
      <c r="AD344" s="6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6"/>
      <c r="Z345" s="5"/>
      <c r="AA345" s="5"/>
      <c r="AB345" s="5"/>
      <c r="AC345" s="5"/>
      <c r="AD345" s="6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6"/>
      <c r="Z346" s="5"/>
      <c r="AA346" s="5"/>
      <c r="AB346" s="5"/>
      <c r="AC346" s="5"/>
      <c r="AD346" s="6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6"/>
      <c r="Z347" s="5"/>
      <c r="AA347" s="5"/>
      <c r="AB347" s="5"/>
      <c r="AC347" s="5"/>
      <c r="AD347" s="6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6"/>
      <c r="Z348" s="5"/>
      <c r="AA348" s="5"/>
      <c r="AB348" s="5"/>
      <c r="AC348" s="5"/>
      <c r="AD348" s="6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6"/>
      <c r="Z349" s="5"/>
      <c r="AA349" s="5"/>
      <c r="AB349" s="5"/>
      <c r="AC349" s="5"/>
      <c r="AD349" s="6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6"/>
      <c r="Z350" s="5"/>
      <c r="AA350" s="5"/>
      <c r="AB350" s="5"/>
      <c r="AC350" s="5"/>
      <c r="AD350" s="6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6"/>
      <c r="Z351" s="5"/>
      <c r="AA351" s="5"/>
      <c r="AB351" s="5"/>
      <c r="AC351" s="5"/>
      <c r="AD351" s="6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6"/>
      <c r="Z352" s="5"/>
      <c r="AA352" s="5"/>
      <c r="AB352" s="5"/>
      <c r="AC352" s="5"/>
      <c r="AD352" s="6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6"/>
      <c r="Z353" s="5"/>
      <c r="AA353" s="5"/>
      <c r="AB353" s="5"/>
      <c r="AC353" s="5"/>
      <c r="AD353" s="6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6"/>
      <c r="Z354" s="5"/>
      <c r="AA354" s="5"/>
      <c r="AB354" s="5"/>
      <c r="AC354" s="5"/>
      <c r="AD354" s="6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6"/>
      <c r="Z355" s="5"/>
      <c r="AA355" s="5"/>
      <c r="AB355" s="5"/>
      <c r="AC355" s="5"/>
      <c r="AD355" s="6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6"/>
      <c r="Z356" s="5"/>
      <c r="AA356" s="5"/>
      <c r="AB356" s="5"/>
      <c r="AC356" s="5"/>
      <c r="AD356" s="6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6"/>
      <c r="Z357" s="5"/>
      <c r="AA357" s="5"/>
      <c r="AB357" s="5"/>
      <c r="AC357" s="5"/>
      <c r="AD357" s="6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6"/>
      <c r="Z358" s="5"/>
      <c r="AA358" s="5"/>
      <c r="AB358" s="5"/>
      <c r="AC358" s="5"/>
      <c r="AD358" s="6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6"/>
      <c r="Z359" s="5"/>
      <c r="AA359" s="5"/>
      <c r="AB359" s="5"/>
      <c r="AC359" s="5"/>
      <c r="AD359" s="6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6"/>
      <c r="Z360" s="5"/>
      <c r="AA360" s="5"/>
      <c r="AB360" s="5"/>
      <c r="AC360" s="5"/>
      <c r="AD360" s="6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6"/>
      <c r="Z361" s="5"/>
      <c r="AA361" s="5"/>
      <c r="AB361" s="5"/>
      <c r="AC361" s="5"/>
      <c r="AD361" s="6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6"/>
      <c r="Z362" s="5"/>
      <c r="AA362" s="5"/>
      <c r="AB362" s="5"/>
      <c r="AC362" s="5"/>
      <c r="AD362" s="6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6"/>
      <c r="Z363" s="5"/>
      <c r="AA363" s="5"/>
      <c r="AB363" s="5"/>
      <c r="AC363" s="5"/>
      <c r="AD363" s="6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6"/>
      <c r="Z364" s="5"/>
      <c r="AA364" s="5"/>
      <c r="AB364" s="5"/>
      <c r="AC364" s="5"/>
      <c r="AD364" s="6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6"/>
      <c r="Z365" s="5"/>
      <c r="AA365" s="5"/>
      <c r="AB365" s="5"/>
      <c r="AC365" s="5"/>
      <c r="AD365" s="6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6"/>
      <c r="Z366" s="5"/>
      <c r="AA366" s="5"/>
      <c r="AB366" s="5"/>
      <c r="AC366" s="5"/>
      <c r="AD366" s="6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6"/>
      <c r="Z367" s="5"/>
      <c r="AA367" s="5"/>
      <c r="AB367" s="5"/>
      <c r="AC367" s="5"/>
      <c r="AD367" s="6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6"/>
      <c r="Z368" s="5"/>
      <c r="AA368" s="5"/>
      <c r="AB368" s="5"/>
      <c r="AC368" s="5"/>
      <c r="AD368" s="6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6"/>
      <c r="Z369" s="5"/>
      <c r="AA369" s="5"/>
      <c r="AB369" s="5"/>
      <c r="AC369" s="5"/>
      <c r="AD369" s="6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6"/>
      <c r="Z370" s="5"/>
      <c r="AA370" s="5"/>
      <c r="AB370" s="5"/>
      <c r="AC370" s="5"/>
      <c r="AD370" s="6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6"/>
      <c r="Z371" s="5"/>
      <c r="AA371" s="5"/>
      <c r="AB371" s="5"/>
      <c r="AC371" s="5"/>
      <c r="AD371" s="6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6"/>
      <c r="Z372" s="5"/>
      <c r="AA372" s="5"/>
      <c r="AB372" s="5"/>
      <c r="AC372" s="5"/>
      <c r="AD372" s="6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6"/>
      <c r="Z373" s="5"/>
      <c r="AA373" s="5"/>
      <c r="AB373" s="5"/>
      <c r="AC373" s="5"/>
      <c r="AD373" s="6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6"/>
      <c r="Z374" s="5"/>
      <c r="AA374" s="5"/>
      <c r="AB374" s="5"/>
      <c r="AC374" s="5"/>
      <c r="AD374" s="6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6"/>
      <c r="Z375" s="5"/>
      <c r="AA375" s="5"/>
      <c r="AB375" s="5"/>
      <c r="AC375" s="5"/>
      <c r="AD375" s="6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6"/>
      <c r="Z376" s="5"/>
      <c r="AA376" s="5"/>
      <c r="AB376" s="5"/>
      <c r="AC376" s="5"/>
      <c r="AD376" s="6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6"/>
      <c r="Z377" s="5"/>
      <c r="AA377" s="5"/>
      <c r="AB377" s="5"/>
      <c r="AC377" s="5"/>
      <c r="AD377" s="6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6"/>
      <c r="Z378" s="5"/>
      <c r="AA378" s="5"/>
      <c r="AB378" s="5"/>
      <c r="AC378" s="5"/>
      <c r="AD378" s="6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6"/>
      <c r="Z379" s="5"/>
      <c r="AA379" s="5"/>
      <c r="AB379" s="5"/>
      <c r="AC379" s="5"/>
      <c r="AD379" s="6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6"/>
      <c r="Z380" s="5"/>
      <c r="AA380" s="5"/>
      <c r="AB380" s="5"/>
      <c r="AC380" s="5"/>
      <c r="AD380" s="6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6"/>
      <c r="Z381" s="5"/>
      <c r="AA381" s="5"/>
      <c r="AB381" s="5"/>
      <c r="AC381" s="5"/>
      <c r="AD381" s="6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6"/>
      <c r="Z382" s="5"/>
      <c r="AA382" s="5"/>
      <c r="AB382" s="5"/>
      <c r="AC382" s="5"/>
      <c r="AD382" s="6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6"/>
      <c r="Z383" s="5"/>
      <c r="AA383" s="5"/>
      <c r="AB383" s="5"/>
      <c r="AC383" s="5"/>
      <c r="AD383" s="6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6"/>
      <c r="Z384" s="5"/>
      <c r="AA384" s="5"/>
      <c r="AB384" s="5"/>
      <c r="AC384" s="5"/>
      <c r="AD384" s="6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6"/>
      <c r="Z385" s="5"/>
      <c r="AA385" s="5"/>
      <c r="AB385" s="5"/>
      <c r="AC385" s="5"/>
      <c r="AD385" s="6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6"/>
      <c r="Z386" s="5"/>
      <c r="AA386" s="5"/>
      <c r="AB386" s="5"/>
      <c r="AC386" s="5"/>
      <c r="AD386" s="6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6"/>
      <c r="Z387" s="5"/>
      <c r="AA387" s="5"/>
      <c r="AB387" s="5"/>
      <c r="AC387" s="5"/>
      <c r="AD387" s="6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6"/>
      <c r="Z388" s="5"/>
      <c r="AA388" s="5"/>
      <c r="AB388" s="5"/>
      <c r="AC388" s="5"/>
      <c r="AD388" s="6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6"/>
      <c r="Z389" s="5"/>
      <c r="AA389" s="5"/>
      <c r="AB389" s="5"/>
      <c r="AC389" s="5"/>
      <c r="AD389" s="6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6"/>
      <c r="Z390" s="5"/>
      <c r="AA390" s="5"/>
      <c r="AB390" s="5"/>
      <c r="AC390" s="5"/>
      <c r="AD390" s="6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6"/>
      <c r="Z391" s="5"/>
      <c r="AA391" s="5"/>
      <c r="AB391" s="5"/>
      <c r="AC391" s="5"/>
      <c r="AD391" s="6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6"/>
      <c r="Z392" s="5"/>
      <c r="AA392" s="5"/>
      <c r="AB392" s="5"/>
      <c r="AC392" s="5"/>
      <c r="AD392" s="6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6"/>
      <c r="Z393" s="5"/>
      <c r="AA393" s="5"/>
      <c r="AB393" s="5"/>
      <c r="AC393" s="5"/>
      <c r="AD393" s="6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6"/>
      <c r="Z394" s="5"/>
      <c r="AA394" s="5"/>
      <c r="AB394" s="5"/>
      <c r="AC394" s="5"/>
      <c r="AD394" s="6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6"/>
      <c r="Z395" s="5"/>
      <c r="AA395" s="5"/>
      <c r="AB395" s="5"/>
      <c r="AC395" s="5"/>
      <c r="AD395" s="6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6"/>
      <c r="Z396" s="5"/>
      <c r="AA396" s="5"/>
      <c r="AB396" s="5"/>
      <c r="AC396" s="5"/>
      <c r="AD396" s="6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6"/>
      <c r="Z397" s="5"/>
      <c r="AA397" s="5"/>
      <c r="AB397" s="5"/>
      <c r="AC397" s="5"/>
      <c r="AD397" s="6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6"/>
      <c r="Z398" s="5"/>
      <c r="AA398" s="5"/>
      <c r="AB398" s="5"/>
      <c r="AC398" s="5"/>
      <c r="AD398" s="6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6"/>
      <c r="Z399" s="5"/>
      <c r="AA399" s="5"/>
      <c r="AB399" s="5"/>
      <c r="AC399" s="5"/>
      <c r="AD399" s="6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6"/>
      <c r="Z400" s="5"/>
      <c r="AA400" s="5"/>
      <c r="AB400" s="5"/>
      <c r="AC400" s="5"/>
      <c r="AD400" s="6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6"/>
      <c r="Z401" s="5"/>
      <c r="AA401" s="5"/>
      <c r="AB401" s="5"/>
      <c r="AC401" s="5"/>
      <c r="AD401" s="6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6"/>
      <c r="Z402" s="5"/>
      <c r="AA402" s="5"/>
      <c r="AB402" s="5"/>
      <c r="AC402" s="5"/>
      <c r="AD402" s="6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6"/>
      <c r="Z403" s="5"/>
      <c r="AA403" s="5"/>
      <c r="AB403" s="5"/>
      <c r="AC403" s="5"/>
      <c r="AD403" s="6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6"/>
      <c r="Z404" s="5"/>
      <c r="AA404" s="5"/>
      <c r="AB404" s="5"/>
      <c r="AC404" s="5"/>
      <c r="AD404" s="6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6"/>
      <c r="Z405" s="5"/>
      <c r="AA405" s="5"/>
      <c r="AB405" s="5"/>
      <c r="AC405" s="5"/>
      <c r="AD405" s="6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6"/>
      <c r="Z406" s="5"/>
      <c r="AA406" s="5"/>
      <c r="AB406" s="5"/>
      <c r="AC406" s="5"/>
      <c r="AD406" s="6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6"/>
      <c r="Z407" s="5"/>
      <c r="AA407" s="5"/>
      <c r="AB407" s="5"/>
      <c r="AC407" s="5"/>
      <c r="AD407" s="6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6"/>
      <c r="Z408" s="5"/>
      <c r="AA408" s="5"/>
      <c r="AB408" s="5"/>
      <c r="AC408" s="5"/>
      <c r="AD408" s="6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6"/>
      <c r="Z409" s="5"/>
      <c r="AA409" s="5"/>
      <c r="AB409" s="5"/>
      <c r="AC409" s="5"/>
      <c r="AD409" s="6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6"/>
      <c r="Z410" s="5"/>
      <c r="AA410" s="5"/>
      <c r="AB410" s="5"/>
      <c r="AC410" s="5"/>
      <c r="AD410" s="6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6"/>
      <c r="Z411" s="5"/>
      <c r="AA411" s="5"/>
      <c r="AB411" s="5"/>
      <c r="AC411" s="5"/>
      <c r="AD411" s="6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6"/>
      <c r="Z412" s="5"/>
      <c r="AA412" s="5"/>
      <c r="AB412" s="5"/>
      <c r="AC412" s="5"/>
      <c r="AD412" s="6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6"/>
      <c r="Z413" s="5"/>
      <c r="AA413" s="5"/>
      <c r="AB413" s="5"/>
      <c r="AC413" s="5"/>
      <c r="AD413" s="6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6"/>
      <c r="Z414" s="5"/>
      <c r="AA414" s="5"/>
      <c r="AB414" s="5"/>
      <c r="AC414" s="5"/>
      <c r="AD414" s="6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6"/>
      <c r="Z415" s="5"/>
      <c r="AA415" s="5"/>
      <c r="AB415" s="5"/>
      <c r="AC415" s="5"/>
      <c r="AD415" s="6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6"/>
      <c r="Z416" s="5"/>
      <c r="AA416" s="5"/>
      <c r="AB416" s="5"/>
      <c r="AC416" s="5"/>
      <c r="AD416" s="6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6"/>
      <c r="Z417" s="5"/>
      <c r="AA417" s="5"/>
      <c r="AB417" s="5"/>
      <c r="AC417" s="5"/>
      <c r="AD417" s="6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6"/>
      <c r="Z418" s="5"/>
      <c r="AA418" s="5"/>
      <c r="AB418" s="5"/>
      <c r="AC418" s="5"/>
      <c r="AD418" s="6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6"/>
      <c r="Z419" s="5"/>
      <c r="AA419" s="5"/>
      <c r="AB419" s="5"/>
      <c r="AC419" s="5"/>
      <c r="AD419" s="6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6"/>
      <c r="Z420" s="5"/>
      <c r="AA420" s="5"/>
      <c r="AB420" s="5"/>
      <c r="AC420" s="5"/>
      <c r="AD420" s="6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6"/>
      <c r="Z421" s="5"/>
      <c r="AA421" s="5"/>
      <c r="AB421" s="5"/>
      <c r="AC421" s="5"/>
      <c r="AD421" s="6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6"/>
      <c r="Z422" s="5"/>
      <c r="AA422" s="5"/>
      <c r="AB422" s="5"/>
      <c r="AC422" s="5"/>
      <c r="AD422" s="6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6"/>
      <c r="Z423" s="5"/>
      <c r="AA423" s="5"/>
      <c r="AB423" s="5"/>
      <c r="AC423" s="5"/>
      <c r="AD423" s="6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6"/>
      <c r="Z424" s="5"/>
      <c r="AA424" s="5"/>
      <c r="AB424" s="5"/>
      <c r="AC424" s="5"/>
      <c r="AD424" s="6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6"/>
      <c r="Z425" s="5"/>
      <c r="AA425" s="5"/>
      <c r="AB425" s="5"/>
      <c r="AC425" s="5"/>
      <c r="AD425" s="6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6"/>
      <c r="Z426" s="5"/>
      <c r="AA426" s="5"/>
      <c r="AB426" s="5"/>
      <c r="AC426" s="5"/>
      <c r="AD426" s="6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6"/>
      <c r="Z427" s="5"/>
      <c r="AA427" s="5"/>
      <c r="AB427" s="5"/>
      <c r="AC427" s="5"/>
      <c r="AD427" s="6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6"/>
      <c r="Z428" s="5"/>
      <c r="AA428" s="5"/>
      <c r="AB428" s="5"/>
      <c r="AC428" s="5"/>
      <c r="AD428" s="6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6"/>
      <c r="Z429" s="5"/>
      <c r="AA429" s="5"/>
      <c r="AB429" s="5"/>
      <c r="AC429" s="5"/>
      <c r="AD429" s="6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6"/>
      <c r="Z430" s="5"/>
      <c r="AA430" s="5"/>
      <c r="AB430" s="5"/>
      <c r="AC430" s="5"/>
      <c r="AD430" s="6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6"/>
      <c r="Z431" s="5"/>
      <c r="AA431" s="5"/>
      <c r="AB431" s="5"/>
      <c r="AC431" s="5"/>
      <c r="AD431" s="6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6"/>
      <c r="Z432" s="5"/>
      <c r="AA432" s="5"/>
      <c r="AB432" s="5"/>
      <c r="AC432" s="5"/>
      <c r="AD432" s="6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6"/>
      <c r="Z433" s="5"/>
      <c r="AA433" s="5"/>
      <c r="AB433" s="5"/>
      <c r="AC433" s="5"/>
      <c r="AD433" s="6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6"/>
      <c r="Z434" s="5"/>
      <c r="AA434" s="5"/>
      <c r="AB434" s="5"/>
      <c r="AC434" s="5"/>
      <c r="AD434" s="6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6"/>
      <c r="Z435" s="5"/>
      <c r="AA435" s="5"/>
      <c r="AB435" s="5"/>
      <c r="AC435" s="5"/>
      <c r="AD435" s="6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6"/>
      <c r="Z436" s="5"/>
      <c r="AA436" s="5"/>
      <c r="AB436" s="5"/>
      <c r="AC436" s="5"/>
      <c r="AD436" s="6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6"/>
      <c r="Z437" s="5"/>
      <c r="AA437" s="5"/>
      <c r="AB437" s="5"/>
      <c r="AC437" s="5"/>
      <c r="AD437" s="6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6"/>
      <c r="Z438" s="5"/>
      <c r="AA438" s="5"/>
      <c r="AB438" s="5"/>
      <c r="AC438" s="5"/>
      <c r="AD438" s="6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6"/>
      <c r="Z439" s="5"/>
      <c r="AA439" s="5"/>
      <c r="AB439" s="5"/>
      <c r="AC439" s="5"/>
      <c r="AD439" s="6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6"/>
      <c r="Z440" s="5"/>
      <c r="AA440" s="5"/>
      <c r="AB440" s="5"/>
      <c r="AC440" s="5"/>
      <c r="AD440" s="6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6"/>
      <c r="Z441" s="5"/>
      <c r="AA441" s="5"/>
      <c r="AB441" s="5"/>
      <c r="AC441" s="5"/>
      <c r="AD441" s="6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6"/>
      <c r="Z442" s="5"/>
      <c r="AA442" s="5"/>
      <c r="AB442" s="5"/>
      <c r="AC442" s="5"/>
      <c r="AD442" s="6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6"/>
      <c r="Z443" s="5"/>
      <c r="AA443" s="5"/>
      <c r="AB443" s="5"/>
      <c r="AC443" s="5"/>
      <c r="AD443" s="6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6"/>
      <c r="Z444" s="5"/>
      <c r="AA444" s="5"/>
      <c r="AB444" s="5"/>
      <c r="AC444" s="5"/>
      <c r="AD444" s="6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6"/>
      <c r="Z445" s="5"/>
      <c r="AA445" s="5"/>
      <c r="AB445" s="5"/>
      <c r="AC445" s="5"/>
      <c r="AD445" s="6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6"/>
      <c r="Z446" s="5"/>
      <c r="AA446" s="5"/>
      <c r="AB446" s="5"/>
      <c r="AC446" s="5"/>
      <c r="AD446" s="6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6"/>
      <c r="Z447" s="5"/>
      <c r="AA447" s="5"/>
      <c r="AB447" s="5"/>
      <c r="AC447" s="5"/>
      <c r="AD447" s="6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6"/>
      <c r="Z448" s="5"/>
      <c r="AA448" s="5"/>
      <c r="AB448" s="5"/>
      <c r="AC448" s="5"/>
      <c r="AD448" s="6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6"/>
      <c r="Z449" s="5"/>
      <c r="AA449" s="5"/>
      <c r="AB449" s="5"/>
      <c r="AC449" s="5"/>
      <c r="AD449" s="6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6"/>
      <c r="Z450" s="5"/>
      <c r="AA450" s="5"/>
      <c r="AB450" s="5"/>
      <c r="AC450" s="5"/>
      <c r="AD450" s="6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6"/>
      <c r="Z451" s="5"/>
      <c r="AA451" s="5"/>
      <c r="AB451" s="5"/>
      <c r="AC451" s="5"/>
      <c r="AD451" s="6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6"/>
      <c r="Z452" s="5"/>
      <c r="AA452" s="5"/>
      <c r="AB452" s="5"/>
      <c r="AC452" s="5"/>
      <c r="AD452" s="6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6"/>
      <c r="Z453" s="5"/>
      <c r="AA453" s="5"/>
      <c r="AB453" s="5"/>
      <c r="AC453" s="5"/>
      <c r="AD453" s="6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6"/>
      <c r="Z454" s="5"/>
      <c r="AA454" s="5"/>
      <c r="AB454" s="5"/>
      <c r="AC454" s="5"/>
      <c r="AD454" s="6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6"/>
      <c r="Z455" s="5"/>
      <c r="AA455" s="5"/>
      <c r="AB455" s="5"/>
      <c r="AC455" s="5"/>
      <c r="AD455" s="6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6"/>
      <c r="Z456" s="5"/>
      <c r="AA456" s="5"/>
      <c r="AB456" s="5"/>
      <c r="AC456" s="5"/>
      <c r="AD456" s="6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6"/>
      <c r="Z457" s="5"/>
      <c r="AA457" s="5"/>
      <c r="AB457" s="5"/>
      <c r="AC457" s="5"/>
      <c r="AD457" s="6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6"/>
      <c r="Z458" s="5"/>
      <c r="AA458" s="5"/>
      <c r="AB458" s="5"/>
      <c r="AC458" s="5"/>
      <c r="AD458" s="6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6"/>
      <c r="Z459" s="5"/>
      <c r="AA459" s="5"/>
      <c r="AB459" s="5"/>
      <c r="AC459" s="5"/>
      <c r="AD459" s="6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6"/>
      <c r="Z460" s="5"/>
      <c r="AA460" s="5"/>
      <c r="AB460" s="5"/>
      <c r="AC460" s="5"/>
      <c r="AD460" s="6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6"/>
      <c r="Z461" s="5"/>
      <c r="AA461" s="5"/>
      <c r="AB461" s="5"/>
      <c r="AC461" s="5"/>
      <c r="AD461" s="6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6"/>
      <c r="Z462" s="5"/>
      <c r="AA462" s="5"/>
      <c r="AB462" s="5"/>
      <c r="AC462" s="5"/>
      <c r="AD462" s="6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6"/>
      <c r="Z463" s="5"/>
      <c r="AA463" s="5"/>
      <c r="AB463" s="5"/>
      <c r="AC463" s="5"/>
      <c r="AD463" s="6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6"/>
      <c r="Z464" s="5"/>
      <c r="AA464" s="5"/>
      <c r="AB464" s="5"/>
      <c r="AC464" s="5"/>
      <c r="AD464" s="6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6"/>
      <c r="Z465" s="5"/>
      <c r="AA465" s="5"/>
      <c r="AB465" s="5"/>
      <c r="AC465" s="5"/>
      <c r="AD465" s="6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6"/>
      <c r="Z466" s="5"/>
      <c r="AA466" s="5"/>
      <c r="AB466" s="5"/>
      <c r="AC466" s="5"/>
      <c r="AD466" s="6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6"/>
      <c r="Z467" s="5"/>
      <c r="AA467" s="5"/>
      <c r="AB467" s="5"/>
      <c r="AC467" s="5"/>
      <c r="AD467" s="6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6"/>
      <c r="Z468" s="5"/>
      <c r="AA468" s="5"/>
      <c r="AB468" s="5"/>
      <c r="AC468" s="5"/>
      <c r="AD468" s="6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6"/>
      <c r="Z469" s="5"/>
      <c r="AA469" s="5"/>
      <c r="AB469" s="5"/>
      <c r="AC469" s="5"/>
      <c r="AD469" s="6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6"/>
      <c r="Z470" s="5"/>
      <c r="AA470" s="5"/>
      <c r="AB470" s="5"/>
      <c r="AC470" s="5"/>
      <c r="AD470" s="6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6"/>
      <c r="Z471" s="5"/>
      <c r="AA471" s="5"/>
      <c r="AB471" s="5"/>
      <c r="AC471" s="5"/>
      <c r="AD471" s="6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6"/>
      <c r="Z472" s="5"/>
      <c r="AA472" s="5"/>
      <c r="AB472" s="5"/>
      <c r="AC472" s="5"/>
      <c r="AD472" s="6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6"/>
      <c r="Z473" s="5"/>
      <c r="AA473" s="5"/>
      <c r="AB473" s="5"/>
      <c r="AC473" s="5"/>
      <c r="AD473" s="6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6"/>
      <c r="Z474" s="5"/>
      <c r="AA474" s="5"/>
      <c r="AB474" s="5"/>
      <c r="AC474" s="5"/>
      <c r="AD474" s="6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6"/>
      <c r="Z475" s="5"/>
      <c r="AA475" s="5"/>
      <c r="AB475" s="5"/>
      <c r="AC475" s="5"/>
      <c r="AD475" s="6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6"/>
      <c r="Z476" s="5"/>
      <c r="AA476" s="5"/>
      <c r="AB476" s="5"/>
      <c r="AC476" s="5"/>
      <c r="AD476" s="6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6"/>
      <c r="Z477" s="5"/>
      <c r="AA477" s="5"/>
      <c r="AB477" s="5"/>
      <c r="AC477" s="5"/>
      <c r="AD477" s="6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6"/>
      <c r="Z478" s="5"/>
      <c r="AA478" s="5"/>
      <c r="AB478" s="5"/>
      <c r="AC478" s="5"/>
      <c r="AD478" s="6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6"/>
      <c r="Z479" s="5"/>
      <c r="AA479" s="5"/>
      <c r="AB479" s="5"/>
      <c r="AC479" s="5"/>
      <c r="AD479" s="6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6"/>
      <c r="Z480" s="5"/>
      <c r="AA480" s="5"/>
      <c r="AB480" s="5"/>
      <c r="AC480" s="5"/>
      <c r="AD480" s="6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6"/>
      <c r="Z481" s="5"/>
      <c r="AA481" s="5"/>
      <c r="AB481" s="5"/>
      <c r="AC481" s="5"/>
      <c r="AD481" s="6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6"/>
      <c r="Z482" s="5"/>
      <c r="AA482" s="5"/>
      <c r="AB482" s="5"/>
      <c r="AC482" s="5"/>
      <c r="AD482" s="6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6"/>
      <c r="Z483" s="5"/>
      <c r="AA483" s="5"/>
      <c r="AB483" s="5"/>
      <c r="AC483" s="5"/>
      <c r="AD483" s="6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6"/>
      <c r="Z484" s="5"/>
      <c r="AA484" s="5"/>
      <c r="AB484" s="5"/>
      <c r="AC484" s="5"/>
      <c r="AD484" s="6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6"/>
      <c r="Z485" s="5"/>
      <c r="AA485" s="5"/>
      <c r="AB485" s="5"/>
      <c r="AC485" s="5"/>
      <c r="AD485" s="6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6"/>
      <c r="Z486" s="5"/>
      <c r="AA486" s="5"/>
      <c r="AB486" s="5"/>
      <c r="AC486" s="5"/>
      <c r="AD486" s="6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6"/>
      <c r="Z487" s="5"/>
      <c r="AA487" s="5"/>
      <c r="AB487" s="5"/>
      <c r="AC487" s="5"/>
      <c r="AD487" s="6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6"/>
      <c r="Z488" s="5"/>
      <c r="AA488" s="5"/>
      <c r="AB488" s="5"/>
      <c r="AC488" s="5"/>
      <c r="AD488" s="6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6"/>
      <c r="Z489" s="5"/>
      <c r="AA489" s="5"/>
      <c r="AB489" s="5"/>
      <c r="AC489" s="5"/>
      <c r="AD489" s="6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6"/>
      <c r="Z490" s="5"/>
      <c r="AA490" s="5"/>
      <c r="AB490" s="5"/>
      <c r="AC490" s="5"/>
      <c r="AD490" s="6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6"/>
      <c r="Z491" s="5"/>
      <c r="AA491" s="5"/>
      <c r="AB491" s="5"/>
      <c r="AC491" s="5"/>
      <c r="AD491" s="6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6"/>
      <c r="Z492" s="5"/>
      <c r="AA492" s="5"/>
      <c r="AB492" s="5"/>
      <c r="AC492" s="5"/>
      <c r="AD492" s="6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6"/>
      <c r="Z493" s="5"/>
      <c r="AA493" s="5"/>
      <c r="AB493" s="5"/>
      <c r="AC493" s="5"/>
      <c r="AD493" s="6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6"/>
      <c r="Z494" s="5"/>
      <c r="AA494" s="5"/>
      <c r="AB494" s="5"/>
      <c r="AC494" s="5"/>
      <c r="AD494" s="6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6"/>
      <c r="Z495" s="5"/>
      <c r="AA495" s="5"/>
      <c r="AB495" s="5"/>
      <c r="AC495" s="5"/>
      <c r="AD495" s="6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6"/>
      <c r="Z496" s="5"/>
      <c r="AA496" s="5"/>
      <c r="AB496" s="5"/>
      <c r="AC496" s="5"/>
      <c r="AD496" s="6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6"/>
      <c r="Z497" s="5"/>
      <c r="AA497" s="5"/>
      <c r="AB497" s="5"/>
      <c r="AC497" s="5"/>
      <c r="AD497" s="6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6"/>
      <c r="Z498" s="5"/>
      <c r="AA498" s="5"/>
      <c r="AB498" s="5"/>
      <c r="AC498" s="5"/>
      <c r="AD498" s="6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6"/>
      <c r="Z499" s="5"/>
      <c r="AA499" s="5"/>
      <c r="AB499" s="5"/>
      <c r="AC499" s="5"/>
      <c r="AD499" s="6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6"/>
      <c r="Z500" s="5"/>
      <c r="AA500" s="5"/>
      <c r="AB500" s="5"/>
      <c r="AC500" s="5"/>
      <c r="AD500" s="6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6"/>
      <c r="Z501" s="5"/>
      <c r="AA501" s="5"/>
      <c r="AB501" s="5"/>
      <c r="AC501" s="5"/>
      <c r="AD501" s="6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6"/>
      <c r="Z502" s="5"/>
      <c r="AA502" s="5"/>
      <c r="AB502" s="5"/>
      <c r="AC502" s="5"/>
      <c r="AD502" s="6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6"/>
      <c r="Z503" s="5"/>
      <c r="AA503" s="5"/>
      <c r="AB503" s="5"/>
      <c r="AC503" s="5"/>
      <c r="AD503" s="6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6"/>
      <c r="Z504" s="5"/>
      <c r="AA504" s="5"/>
      <c r="AB504" s="5"/>
      <c r="AC504" s="5"/>
      <c r="AD504" s="6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6"/>
      <c r="Z505" s="5"/>
      <c r="AA505" s="5"/>
      <c r="AB505" s="5"/>
      <c r="AC505" s="5"/>
      <c r="AD505" s="6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6"/>
      <c r="Z506" s="5"/>
      <c r="AA506" s="5"/>
      <c r="AB506" s="5"/>
      <c r="AC506" s="5"/>
      <c r="AD506" s="6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6"/>
      <c r="Z507" s="5"/>
      <c r="AA507" s="5"/>
      <c r="AB507" s="5"/>
      <c r="AC507" s="5"/>
      <c r="AD507" s="6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6"/>
      <c r="Z508" s="5"/>
      <c r="AA508" s="5"/>
      <c r="AB508" s="5"/>
      <c r="AC508" s="5"/>
      <c r="AD508" s="6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6"/>
      <c r="Z509" s="5"/>
      <c r="AA509" s="5"/>
      <c r="AB509" s="5"/>
      <c r="AC509" s="5"/>
      <c r="AD509" s="6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6"/>
      <c r="Z510" s="5"/>
      <c r="AA510" s="5"/>
      <c r="AB510" s="5"/>
      <c r="AC510" s="5"/>
      <c r="AD510" s="6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6"/>
      <c r="Z511" s="5"/>
      <c r="AA511" s="5"/>
      <c r="AB511" s="5"/>
      <c r="AC511" s="5"/>
      <c r="AD511" s="6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6"/>
      <c r="Z512" s="5"/>
      <c r="AA512" s="5"/>
      <c r="AB512" s="5"/>
      <c r="AC512" s="5"/>
      <c r="AD512" s="6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6"/>
      <c r="Z513" s="5"/>
      <c r="AA513" s="5"/>
      <c r="AB513" s="5"/>
      <c r="AC513" s="5"/>
      <c r="AD513" s="6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6"/>
      <c r="Z514" s="5"/>
      <c r="AA514" s="5"/>
      <c r="AB514" s="5"/>
      <c r="AC514" s="5"/>
      <c r="AD514" s="6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6"/>
      <c r="Z515" s="5"/>
      <c r="AA515" s="5"/>
      <c r="AB515" s="5"/>
      <c r="AC515" s="5"/>
      <c r="AD515" s="6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6"/>
      <c r="Z516" s="5"/>
      <c r="AA516" s="5"/>
      <c r="AB516" s="5"/>
      <c r="AC516" s="5"/>
      <c r="AD516" s="6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6"/>
      <c r="Z517" s="5"/>
      <c r="AA517" s="5"/>
      <c r="AB517" s="5"/>
      <c r="AC517" s="5"/>
      <c r="AD517" s="6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6"/>
      <c r="Z518" s="5"/>
      <c r="AA518" s="5"/>
      <c r="AB518" s="5"/>
      <c r="AC518" s="5"/>
      <c r="AD518" s="6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6"/>
      <c r="Z519" s="5"/>
      <c r="AA519" s="5"/>
      <c r="AB519" s="5"/>
      <c r="AC519" s="5"/>
      <c r="AD519" s="6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6"/>
      <c r="Z520" s="5"/>
      <c r="AA520" s="5"/>
      <c r="AB520" s="5"/>
      <c r="AC520" s="5"/>
      <c r="AD520" s="6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6"/>
      <c r="Z521" s="5"/>
      <c r="AA521" s="5"/>
      <c r="AB521" s="5"/>
      <c r="AC521" s="5"/>
      <c r="AD521" s="6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6"/>
      <c r="Z522" s="5"/>
      <c r="AA522" s="5"/>
      <c r="AB522" s="5"/>
      <c r="AC522" s="5"/>
      <c r="AD522" s="6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6"/>
      <c r="Z523" s="5"/>
      <c r="AA523" s="5"/>
      <c r="AB523" s="5"/>
      <c r="AC523" s="5"/>
      <c r="AD523" s="6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6"/>
      <c r="Z524" s="5"/>
      <c r="AA524" s="5"/>
      <c r="AB524" s="5"/>
      <c r="AC524" s="5"/>
      <c r="AD524" s="6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6"/>
      <c r="Z525" s="5"/>
      <c r="AA525" s="5"/>
      <c r="AB525" s="5"/>
      <c r="AC525" s="5"/>
      <c r="AD525" s="6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6"/>
      <c r="Z526" s="5"/>
      <c r="AA526" s="5"/>
      <c r="AB526" s="5"/>
      <c r="AC526" s="5"/>
      <c r="AD526" s="6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6"/>
      <c r="Z527" s="5"/>
      <c r="AA527" s="5"/>
      <c r="AB527" s="5"/>
      <c r="AC527" s="5"/>
      <c r="AD527" s="6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6"/>
      <c r="Z528" s="5"/>
      <c r="AA528" s="5"/>
      <c r="AB528" s="5"/>
      <c r="AC528" s="5"/>
      <c r="AD528" s="6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6"/>
      <c r="Z529" s="5"/>
      <c r="AA529" s="5"/>
      <c r="AB529" s="5"/>
      <c r="AC529" s="5"/>
      <c r="AD529" s="6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6"/>
      <c r="Z530" s="5"/>
      <c r="AA530" s="5"/>
      <c r="AB530" s="5"/>
      <c r="AC530" s="5"/>
      <c r="AD530" s="6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6"/>
      <c r="Z531" s="5"/>
      <c r="AA531" s="5"/>
      <c r="AB531" s="5"/>
      <c r="AC531" s="5"/>
      <c r="AD531" s="6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6"/>
      <c r="Z532" s="5"/>
      <c r="AA532" s="5"/>
      <c r="AB532" s="5"/>
      <c r="AC532" s="5"/>
      <c r="AD532" s="6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6"/>
      <c r="Z533" s="5"/>
      <c r="AA533" s="5"/>
      <c r="AB533" s="5"/>
      <c r="AC533" s="5"/>
      <c r="AD533" s="6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6"/>
      <c r="Z534" s="5"/>
      <c r="AA534" s="5"/>
      <c r="AB534" s="5"/>
      <c r="AC534" s="5"/>
      <c r="AD534" s="6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6"/>
      <c r="Z535" s="5"/>
      <c r="AA535" s="5"/>
      <c r="AB535" s="5"/>
      <c r="AC535" s="5"/>
      <c r="AD535" s="6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6"/>
      <c r="Z536" s="5"/>
      <c r="AA536" s="5"/>
      <c r="AB536" s="5"/>
      <c r="AC536" s="5"/>
      <c r="AD536" s="6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6"/>
      <c r="Z537" s="5"/>
      <c r="AA537" s="5"/>
      <c r="AB537" s="5"/>
      <c r="AC537" s="5"/>
      <c r="AD537" s="6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6"/>
      <c r="Z538" s="5"/>
      <c r="AA538" s="5"/>
      <c r="AB538" s="5"/>
      <c r="AC538" s="5"/>
      <c r="AD538" s="6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6"/>
      <c r="Z539" s="5"/>
      <c r="AA539" s="5"/>
      <c r="AB539" s="5"/>
      <c r="AC539" s="5"/>
      <c r="AD539" s="6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6"/>
      <c r="Z540" s="5"/>
      <c r="AA540" s="5"/>
      <c r="AB540" s="5"/>
      <c r="AC540" s="5"/>
      <c r="AD540" s="6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6"/>
      <c r="Z541" s="5"/>
      <c r="AA541" s="5"/>
      <c r="AB541" s="5"/>
      <c r="AC541" s="5"/>
      <c r="AD541" s="6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6"/>
      <c r="Z542" s="5"/>
      <c r="AA542" s="5"/>
      <c r="AB542" s="5"/>
      <c r="AC542" s="5"/>
      <c r="AD542" s="6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6"/>
      <c r="Z543" s="5"/>
      <c r="AA543" s="5"/>
      <c r="AB543" s="5"/>
      <c r="AC543" s="5"/>
      <c r="AD543" s="6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6"/>
      <c r="Z544" s="5"/>
      <c r="AA544" s="5"/>
      <c r="AB544" s="5"/>
      <c r="AC544" s="5"/>
      <c r="AD544" s="6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6"/>
      <c r="Z545" s="5"/>
      <c r="AA545" s="5"/>
      <c r="AB545" s="5"/>
      <c r="AC545" s="5"/>
      <c r="AD545" s="6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6"/>
      <c r="Z546" s="5"/>
      <c r="AA546" s="5"/>
      <c r="AB546" s="5"/>
      <c r="AC546" s="5"/>
      <c r="AD546" s="6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6"/>
      <c r="Z547" s="5"/>
      <c r="AA547" s="5"/>
      <c r="AB547" s="5"/>
      <c r="AC547" s="5"/>
      <c r="AD547" s="6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6"/>
      <c r="Z548" s="5"/>
      <c r="AA548" s="5"/>
      <c r="AB548" s="5"/>
      <c r="AC548" s="5"/>
      <c r="AD548" s="6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6"/>
      <c r="Z549" s="5"/>
      <c r="AA549" s="5"/>
      <c r="AB549" s="5"/>
      <c r="AC549" s="5"/>
      <c r="AD549" s="6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6"/>
      <c r="Z550" s="5"/>
      <c r="AA550" s="5"/>
      <c r="AB550" s="5"/>
      <c r="AC550" s="5"/>
      <c r="AD550" s="6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6"/>
      <c r="Z551" s="5"/>
      <c r="AA551" s="5"/>
      <c r="AB551" s="5"/>
      <c r="AC551" s="5"/>
      <c r="AD551" s="6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6"/>
      <c r="Z552" s="5"/>
      <c r="AA552" s="5"/>
      <c r="AB552" s="5"/>
      <c r="AC552" s="5"/>
      <c r="AD552" s="6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6"/>
      <c r="Z553" s="5"/>
      <c r="AA553" s="5"/>
      <c r="AB553" s="5"/>
      <c r="AC553" s="5"/>
      <c r="AD553" s="6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6"/>
      <c r="Z554" s="5"/>
      <c r="AA554" s="5"/>
      <c r="AB554" s="5"/>
      <c r="AC554" s="5"/>
      <c r="AD554" s="6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6"/>
      <c r="Z555" s="5"/>
      <c r="AA555" s="5"/>
      <c r="AB555" s="5"/>
      <c r="AC555" s="5"/>
      <c r="AD555" s="6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6"/>
      <c r="Z556" s="5"/>
      <c r="AA556" s="5"/>
      <c r="AB556" s="5"/>
      <c r="AC556" s="5"/>
      <c r="AD556" s="6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6"/>
      <c r="Z557" s="5"/>
      <c r="AA557" s="5"/>
      <c r="AB557" s="5"/>
      <c r="AC557" s="5"/>
      <c r="AD557" s="6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6"/>
      <c r="Z558" s="5"/>
      <c r="AA558" s="5"/>
      <c r="AB558" s="5"/>
      <c r="AC558" s="5"/>
      <c r="AD558" s="6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6"/>
      <c r="Z559" s="5"/>
      <c r="AA559" s="5"/>
      <c r="AB559" s="5"/>
      <c r="AC559" s="5"/>
      <c r="AD559" s="6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6"/>
      <c r="Z560" s="5"/>
      <c r="AA560" s="5"/>
      <c r="AB560" s="5"/>
      <c r="AC560" s="5"/>
      <c r="AD560" s="6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6"/>
      <c r="Z561" s="5"/>
      <c r="AA561" s="5"/>
      <c r="AB561" s="5"/>
      <c r="AC561" s="5"/>
      <c r="AD561" s="6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6"/>
      <c r="Z562" s="5"/>
      <c r="AA562" s="5"/>
      <c r="AB562" s="5"/>
      <c r="AC562" s="5"/>
      <c r="AD562" s="6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6"/>
      <c r="Z563" s="5"/>
      <c r="AA563" s="5"/>
      <c r="AB563" s="5"/>
      <c r="AC563" s="5"/>
      <c r="AD563" s="6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6"/>
      <c r="Z564" s="5"/>
      <c r="AA564" s="5"/>
      <c r="AB564" s="5"/>
      <c r="AC564" s="5"/>
      <c r="AD564" s="6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6"/>
      <c r="Z565" s="5"/>
      <c r="AA565" s="5"/>
      <c r="AB565" s="5"/>
      <c r="AC565" s="5"/>
      <c r="AD565" s="6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6"/>
      <c r="Z566" s="5"/>
      <c r="AA566" s="5"/>
      <c r="AB566" s="5"/>
      <c r="AC566" s="5"/>
      <c r="AD566" s="6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6"/>
      <c r="Z567" s="5"/>
      <c r="AA567" s="5"/>
      <c r="AB567" s="5"/>
      <c r="AC567" s="5"/>
      <c r="AD567" s="6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6"/>
      <c r="Z568" s="5"/>
      <c r="AA568" s="5"/>
      <c r="AB568" s="5"/>
      <c r="AC568" s="5"/>
      <c r="AD568" s="6"/>
    </row>
  </sheetData>
  <sheetProtection/>
  <mergeCells count="65">
    <mergeCell ref="A2:Q2"/>
    <mergeCell ref="A3:O3"/>
    <mergeCell ref="F5:F6"/>
    <mergeCell ref="D5:D6"/>
    <mergeCell ref="AT5:AT6"/>
    <mergeCell ref="AO5:AO6"/>
    <mergeCell ref="AJ5:AJ6"/>
    <mergeCell ref="AE5:AE6"/>
    <mergeCell ref="AF5:AF6"/>
    <mergeCell ref="AG5:AG6"/>
    <mergeCell ref="AV5:AV6"/>
    <mergeCell ref="AI5:AI6"/>
    <mergeCell ref="W4:AA4"/>
    <mergeCell ref="AD5:AD6"/>
    <mergeCell ref="AA5:AA6"/>
    <mergeCell ref="AC5:AC6"/>
    <mergeCell ref="X5:X6"/>
    <mergeCell ref="Z5:Z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H5:H6"/>
    <mergeCell ref="Q5:Q6"/>
    <mergeCell ref="R5:R6"/>
    <mergeCell ref="N5:N6"/>
    <mergeCell ref="I5:I6"/>
    <mergeCell ref="J5:J6"/>
    <mergeCell ref="K5:K6"/>
    <mergeCell ref="A46:I46"/>
    <mergeCell ref="AM5:AM6"/>
    <mergeCell ref="AH5:AH6"/>
    <mergeCell ref="A4:A6"/>
    <mergeCell ref="B4:B6"/>
    <mergeCell ref="M5:M6"/>
    <mergeCell ref="C4:G4"/>
    <mergeCell ref="M4:Q4"/>
    <mergeCell ref="T5:T6"/>
    <mergeCell ref="H4:L4"/>
  </mergeCells>
  <printOptions/>
  <pageMargins left="0.3937007874015748" right="0.3937007874015748" top="0.984251968503937" bottom="0.984251968503937" header="0.5118110236220472" footer="0.5118110236220472"/>
  <pageSetup fitToWidth="3" horizontalDpi="600" verticalDpi="600" orientation="landscape" paperSize="9" scale="60" r:id="rId2"/>
  <colBreaks count="2" manualBreakCount="2">
    <brk id="17" max="45" man="1"/>
    <brk id="3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2024-02-07T06:58:47Z</cp:lastPrinted>
  <dcterms:created xsi:type="dcterms:W3CDTF">2006-11-08T10:58:51Z</dcterms:created>
  <dcterms:modified xsi:type="dcterms:W3CDTF">2024-03-07T07:12:58Z</dcterms:modified>
  <cp:category/>
  <cp:version/>
  <cp:contentType/>
  <cp:contentStatus/>
</cp:coreProperties>
</file>