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<sst xmlns="http://schemas.openxmlformats.org/spreadsheetml/2006/main" count="102" uniqueCount="55">
  <si>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</si>
  <si>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</si>
  <si>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</si>
  <si>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</si>
  <si>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</si>
  <si>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</si>
  <si>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</si>
  <si>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</si>
  <si>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</si>
  <si>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</si>
  <si>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</si>
  <si>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</si>
  <si>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</si>
  <si>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</si>
  <si>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</si>
  <si>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</si>
  <si>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</si>
  <si>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</si>
  <si>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</si>
  <si>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</si>
  <si>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</si>
  <si>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</si>
  <si>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</si>
  <si>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</si>
  <si>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</si>
  <si>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</si>
  <si>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</si>
  <si>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</si>
  <si>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</si>
  <si>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</si>
  <si>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</si>
  <si>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</si>
  <si>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</si>
  <si>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</si>
  <si>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</si>
  <si>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</si>
  <si>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</si>
  <si>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</si>
  <si>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</si>
  <si>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</si>
  <si>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</si>
  <si>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</si>
  <si>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</si>
  <si>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</si>
  <si>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</si>
  <si>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</si>
  <si>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</si>
  <si>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</si>
  <si>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</si>
  <si>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</si>
  <si>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</si>
  <si>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июня 2023 года (по отчету)</t>
  </si>
  <si>
    <t>План 5-ти месяцев</t>
  </si>
  <si>
    <t>Фактическое поступление на 01.06.23</t>
  </si>
  <si>
    <t>Отклонение 5-ти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</si>
</sst>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63964610"/>
        <c:axId val="38810579"/>
      </c:bar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4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0080438"/>
        <c:axId val="25179623"/>
      </c:bar3D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5290016"/>
        <c:axId val="26283553"/>
      </c:bar3D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0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5225386"/>
        <c:axId val="48593019"/>
      </c:bar3D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253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AR24" sqref="AR24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82" t="s">
        <v>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V2" s="5"/>
      <c r="AA2" s="5"/>
    </row>
    <row r="3" spans="1:53" s="70" customFormat="1" ht="17.2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184"/>
      <c r="O3" s="18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2" t="s">
        <v>0</v>
      </c>
      <c r="B4" s="165" t="s">
        <v>1</v>
      </c>
      <c r="C4" s="170" t="s">
        <v>15</v>
      </c>
      <c r="D4" s="171"/>
      <c r="E4" s="171"/>
      <c r="F4" s="171"/>
      <c r="G4" s="172"/>
      <c r="H4" s="175" t="s">
        <v>14</v>
      </c>
      <c r="I4" s="173"/>
      <c r="J4" s="173"/>
      <c r="K4" s="173"/>
      <c r="L4" s="174"/>
      <c r="M4" s="173" t="s">
        <v>2</v>
      </c>
      <c r="N4" s="173"/>
      <c r="O4" s="173"/>
      <c r="P4" s="173"/>
      <c r="Q4" s="174"/>
      <c r="R4" s="173" t="s">
        <v>7</v>
      </c>
      <c r="S4" s="173"/>
      <c r="T4" s="173"/>
      <c r="U4" s="173"/>
      <c r="V4" s="174"/>
      <c r="W4" s="173" t="s">
        <v>12</v>
      </c>
      <c r="X4" s="173"/>
      <c r="Y4" s="173"/>
      <c r="Z4" s="173"/>
      <c r="AA4" s="174"/>
      <c r="AB4" s="173" t="s">
        <v>11</v>
      </c>
      <c r="AC4" s="173"/>
      <c r="AD4" s="173"/>
      <c r="AE4" s="173"/>
      <c r="AF4" s="174"/>
      <c r="AG4" s="173" t="s">
        <v>13</v>
      </c>
      <c r="AH4" s="173"/>
      <c r="AI4" s="173"/>
      <c r="AJ4" s="173"/>
      <c r="AK4" s="174"/>
      <c r="AL4" s="173" t="s">
        <v>10</v>
      </c>
      <c r="AM4" s="173"/>
      <c r="AN4" s="173"/>
      <c r="AO4" s="173"/>
      <c r="AP4" s="174"/>
      <c r="AQ4" s="173" t="s">
        <v>9</v>
      </c>
      <c r="AR4" s="173"/>
      <c r="AS4" s="173"/>
      <c r="AT4" s="173"/>
      <c r="AU4" s="174"/>
      <c r="AV4" s="173" t="s">
        <v>8</v>
      </c>
      <c r="AW4" s="173"/>
      <c r="AX4" s="173"/>
      <c r="AY4" s="173"/>
      <c r="AZ4" s="174"/>
      <c r="BA4" s="158"/>
    </row>
    <row r="5" spans="1:53" s="11" customFormat="1" ht="19.5" customHeight="1">
      <c r="A5" s="164"/>
      <c r="B5" s="166"/>
      <c r="C5" s="180" t="s">
        <v>6</v>
      </c>
      <c r="D5" s="162" t="s">
        <v>52</v>
      </c>
      <c r="E5" s="162" t="s">
        <v>53</v>
      </c>
      <c r="F5" s="162" t="s">
        <v>54</v>
      </c>
      <c r="G5" s="178" t="s">
        <v>20</v>
      </c>
      <c r="H5" s="176" t="s">
        <v>6</v>
      </c>
      <c r="I5" s="162" t="s">
        <v>52</v>
      </c>
      <c r="J5" s="162" t="s">
        <v>53</v>
      </c>
      <c r="K5" s="162" t="s">
        <v>54</v>
      </c>
      <c r="L5" s="165" t="s">
        <v>20</v>
      </c>
      <c r="M5" s="168" t="s">
        <v>6</v>
      </c>
      <c r="N5" s="162" t="s">
        <v>52</v>
      </c>
      <c r="O5" s="162" t="s">
        <v>53</v>
      </c>
      <c r="P5" s="162" t="s">
        <v>54</v>
      </c>
      <c r="Q5" s="178" t="s">
        <v>20</v>
      </c>
      <c r="R5" s="176" t="s">
        <v>6</v>
      </c>
      <c r="S5" s="162" t="s">
        <v>52</v>
      </c>
      <c r="T5" s="162" t="s">
        <v>53</v>
      </c>
      <c r="U5" s="162" t="s">
        <v>54</v>
      </c>
      <c r="V5" s="178" t="s">
        <v>20</v>
      </c>
      <c r="W5" s="176" t="s">
        <v>6</v>
      </c>
      <c r="X5" s="162" t="s">
        <v>52</v>
      </c>
      <c r="Y5" s="162" t="s">
        <v>53</v>
      </c>
      <c r="Z5" s="162" t="s">
        <v>54</v>
      </c>
      <c r="AA5" s="178" t="s">
        <v>20</v>
      </c>
      <c r="AB5" s="176" t="s">
        <v>6</v>
      </c>
      <c r="AC5" s="162" t="s">
        <v>52</v>
      </c>
      <c r="AD5" s="162" t="s">
        <v>53</v>
      </c>
      <c r="AE5" s="162" t="s">
        <v>54</v>
      </c>
      <c r="AF5" s="178" t="s">
        <v>20</v>
      </c>
      <c r="AG5" s="176" t="s">
        <v>6</v>
      </c>
      <c r="AH5" s="162" t="s">
        <v>52</v>
      </c>
      <c r="AI5" s="162" t="s">
        <v>53</v>
      </c>
      <c r="AJ5" s="162" t="s">
        <v>54</v>
      </c>
      <c r="AK5" s="178" t="s">
        <v>20</v>
      </c>
      <c r="AL5" s="176" t="s">
        <v>6</v>
      </c>
      <c r="AM5" s="162" t="s">
        <v>52</v>
      </c>
      <c r="AN5" s="162" t="s">
        <v>53</v>
      </c>
      <c r="AO5" s="162" t="s">
        <v>54</v>
      </c>
      <c r="AP5" s="178" t="s">
        <v>20</v>
      </c>
      <c r="AQ5" s="176" t="s">
        <v>6</v>
      </c>
      <c r="AR5" s="162" t="s">
        <v>52</v>
      </c>
      <c r="AS5" s="162" t="s">
        <v>53</v>
      </c>
      <c r="AT5" s="162" t="s">
        <v>54</v>
      </c>
      <c r="AU5" s="178" t="s">
        <v>20</v>
      </c>
      <c r="AV5" s="176" t="s">
        <v>6</v>
      </c>
      <c r="AW5" s="162" t="s">
        <v>52</v>
      </c>
      <c r="AX5" s="162" t="s">
        <v>53</v>
      </c>
      <c r="AY5" s="162" t="s">
        <v>54</v>
      </c>
      <c r="AZ5" s="178" t="s">
        <v>20</v>
      </c>
      <c r="BA5" s="4"/>
    </row>
    <row r="6" spans="1:53" s="11" customFormat="1" ht="27" customHeight="1">
      <c r="A6" s="163"/>
      <c r="B6" s="167"/>
      <c r="C6" s="181"/>
      <c r="D6" s="163"/>
      <c r="E6" s="163"/>
      <c r="F6" s="163"/>
      <c r="G6" s="179"/>
      <c r="H6" s="177"/>
      <c r="I6" s="163"/>
      <c r="J6" s="163"/>
      <c r="K6" s="163"/>
      <c r="L6" s="167"/>
      <c r="M6" s="169"/>
      <c r="N6" s="163"/>
      <c r="O6" s="163"/>
      <c r="P6" s="163"/>
      <c r="Q6" s="179"/>
      <c r="R6" s="177"/>
      <c r="S6" s="163"/>
      <c r="T6" s="163"/>
      <c r="U6" s="163"/>
      <c r="V6" s="179"/>
      <c r="W6" s="177"/>
      <c r="X6" s="163"/>
      <c r="Y6" s="163"/>
      <c r="Z6" s="163"/>
      <c r="AA6" s="179"/>
      <c r="AB6" s="177"/>
      <c r="AC6" s="163"/>
      <c r="AD6" s="163"/>
      <c r="AE6" s="163"/>
      <c r="AF6" s="179"/>
      <c r="AG6" s="177"/>
      <c r="AH6" s="163"/>
      <c r="AI6" s="163"/>
      <c r="AJ6" s="163"/>
      <c r="AK6" s="179"/>
      <c r="AL6" s="177"/>
      <c r="AM6" s="163"/>
      <c r="AN6" s="163"/>
      <c r="AO6" s="163"/>
      <c r="AP6" s="179"/>
      <c r="AQ6" s="177"/>
      <c r="AR6" s="163"/>
      <c r="AS6" s="163"/>
      <c r="AT6" s="163"/>
      <c r="AU6" s="179"/>
      <c r="AV6" s="177"/>
      <c r="AW6" s="163"/>
      <c r="AX6" s="163"/>
      <c r="AY6" s="163"/>
      <c r="AZ6" s="179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124453.30000000002</v>
      </c>
      <c r="E8" s="117">
        <f>J8+O8</f>
        <v>127736.6</v>
      </c>
      <c r="F8" s="116">
        <f>E8-D8</f>
        <v>3283.2999999999884</v>
      </c>
      <c r="G8" s="118">
        <f>E8/C8</f>
        <v>0.37948165834393177</v>
      </c>
      <c r="H8" s="116">
        <f>H9+H10+H11+H16+H24</f>
        <v>206333.6</v>
      </c>
      <c r="I8" s="116">
        <f>I9+I10+I11+I16+I24</f>
        <v>79047.1</v>
      </c>
      <c r="J8" s="116">
        <f>J9+J10+J11+J16+J24</f>
        <v>82298.8</v>
      </c>
      <c r="K8" s="116">
        <f>J8-I8</f>
        <v>3251.699999999997</v>
      </c>
      <c r="L8" s="118">
        <f aca="true" t="shared" si="1" ref="L8:L16">J8/H8</f>
        <v>0.3988628124551697</v>
      </c>
      <c r="M8" s="116">
        <f>M9+M10+M11+M16+M24</f>
        <v>130274.5</v>
      </c>
      <c r="N8" s="116">
        <f>N9+N10+N11+N16+N24</f>
        <v>45406.200000000004</v>
      </c>
      <c r="O8" s="116">
        <f>O9+O10+O11+O16+O24</f>
        <v>45437.8</v>
      </c>
      <c r="P8" s="116">
        <f>O8-N8</f>
        <v>31.599999999998545</v>
      </c>
      <c r="Q8" s="118">
        <f>O8/M8</f>
        <v>0.34878506538117593</v>
      </c>
      <c r="R8" s="119">
        <f>R9+R10+R11+R16+R24</f>
        <v>2218</v>
      </c>
      <c r="S8" s="119">
        <f>S9+S10+S11+S16+S24</f>
        <v>292.59999999999997</v>
      </c>
      <c r="T8" s="119">
        <f>T9+T10+T11+T16+T24</f>
        <v>292.79999999999995</v>
      </c>
      <c r="U8" s="119">
        <f>T8-S8</f>
        <v>0.19999999999998863</v>
      </c>
      <c r="V8" s="120">
        <f>T8/R8</f>
        <v>0.1320108205590622</v>
      </c>
      <c r="W8" s="119">
        <f>W9+W10+W11+W16+W24</f>
        <v>4929.2</v>
      </c>
      <c r="X8" s="119">
        <f>X9+X10+X11+X16+X24</f>
        <v>1217.2</v>
      </c>
      <c r="Y8" s="119">
        <f>Y9+Y10+Y11+Y16+Y24</f>
        <v>1420.8</v>
      </c>
      <c r="Z8" s="132">
        <f>Y8-X8</f>
        <v>203.5999999999999</v>
      </c>
      <c r="AA8" s="120">
        <f>Y8/W8</f>
        <v>0.2882414996348292</v>
      </c>
      <c r="AB8" s="119">
        <f>AB9+AB10+AB11+AB16+AB24</f>
        <v>10302.7</v>
      </c>
      <c r="AC8" s="119">
        <f>AC9+AC10+AC11+AC16+AC24</f>
        <v>4043</v>
      </c>
      <c r="AD8" s="119">
        <f>AD9+AD10+AD11+AD16+AD24</f>
        <v>3822.7999999999997</v>
      </c>
      <c r="AE8" s="119">
        <f>AD8-AC8</f>
        <v>-220.20000000000027</v>
      </c>
      <c r="AF8" s="120">
        <f>AD8/AB8</f>
        <v>0.3710483659623205</v>
      </c>
      <c r="AG8" s="119">
        <f>AG9+AG10+AG11+AG16+AG24</f>
        <v>79892.4</v>
      </c>
      <c r="AH8" s="119">
        <f>AH9+AH10+AH11+AH16+AH24</f>
        <v>27482</v>
      </c>
      <c r="AI8" s="119">
        <f>AI9+AI10+AI11+AI16+AI24</f>
        <v>27562.1</v>
      </c>
      <c r="AJ8" s="119">
        <f>AI8-AH8</f>
        <v>80.09999999999854</v>
      </c>
      <c r="AK8" s="120">
        <f>AI8/AG8</f>
        <v>0.34499026190225857</v>
      </c>
      <c r="AL8" s="119">
        <f>AL9+AL10+AL11+AL16+AL24</f>
        <v>17033.399999999998</v>
      </c>
      <c r="AM8" s="119">
        <f>AM9+AM10+AM11+AM16+AM24</f>
        <v>7525</v>
      </c>
      <c r="AN8" s="119">
        <f>AN9+AN10+AN11+AN16+AN24</f>
        <v>7525.000000000001</v>
      </c>
      <c r="AO8" s="116">
        <f>AN8-AM8</f>
        <v>0</v>
      </c>
      <c r="AP8" s="118">
        <f>AN8/AL8</f>
        <v>0.44177909284112404</v>
      </c>
      <c r="AQ8" s="119">
        <f>AQ9++AQ10+AQ11+AQ16+AQ24</f>
        <v>9933.4</v>
      </c>
      <c r="AR8" s="119">
        <f>AR9++AR10+AR11+AR16+AR24</f>
        <v>3204.5</v>
      </c>
      <c r="AS8" s="119">
        <f>AS9++AS10+AS11+AS16+AS24</f>
        <v>3172.3</v>
      </c>
      <c r="AT8" s="116">
        <f>AS8-AR8</f>
        <v>-32.19999999999982</v>
      </c>
      <c r="AU8" s="118">
        <f>AS8/AQ8</f>
        <v>0.3193569170676707</v>
      </c>
      <c r="AV8" s="119">
        <f>AV9+AV10+AV11+AV16+AV24</f>
        <v>5965.4</v>
      </c>
      <c r="AW8" s="119">
        <f>AW9+AW10+AW11+AW16+AW24</f>
        <v>1641.9</v>
      </c>
      <c r="AX8" s="119">
        <f>AX9+AX10+AX11+AX16+AX24</f>
        <v>1642</v>
      </c>
      <c r="AY8" s="116">
        <f>AX8-AW8</f>
        <v>0.09999999999990905</v>
      </c>
      <c r="AZ8" s="118">
        <f>AX8/AV8</f>
        <v>0.27525396452878265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42374.6</v>
      </c>
      <c r="E9" s="37">
        <f aca="true" t="shared" si="3" ref="E9:E15">J9+O9</f>
        <v>44535.5</v>
      </c>
      <c r="F9" s="29">
        <f aca="true" t="shared" si="4" ref="F9:F24">E9-D9</f>
        <v>2160.9000000000015</v>
      </c>
      <c r="G9" s="38">
        <f>E9/C9</f>
        <v>0.30773988031896515</v>
      </c>
      <c r="H9" s="36">
        <v>117804.4</v>
      </c>
      <c r="I9" s="36">
        <v>33925.2</v>
      </c>
      <c r="J9" s="36">
        <v>36132.4</v>
      </c>
      <c r="K9" s="29">
        <f aca="true" t="shared" si="5" ref="K9:K16">J9-I9</f>
        <v>2207.2000000000044</v>
      </c>
      <c r="L9" s="38">
        <f t="shared" si="1"/>
        <v>0.3067151990927334</v>
      </c>
      <c r="M9" s="39">
        <f aca="true" t="shared" si="6" ref="M9:O11">R9+W9+AB9+AG9+AL9+AQ9+AV9</f>
        <v>26913.6</v>
      </c>
      <c r="N9" s="40">
        <f t="shared" si="6"/>
        <v>8449.400000000001</v>
      </c>
      <c r="O9" s="39">
        <f t="shared" si="6"/>
        <v>8403.1</v>
      </c>
      <c r="P9" s="29">
        <f>O9-N9</f>
        <v>-46.30000000000109</v>
      </c>
      <c r="Q9" s="38">
        <f>O9/M9</f>
        <v>0.3122250460733607</v>
      </c>
      <c r="R9" s="36">
        <v>192</v>
      </c>
      <c r="S9" s="36">
        <v>41.9</v>
      </c>
      <c r="T9" s="37">
        <v>41.9</v>
      </c>
      <c r="U9" s="29">
        <f>T9-S9</f>
        <v>0</v>
      </c>
      <c r="V9" s="38">
        <f>T9/R9</f>
        <v>0.21822916666666667</v>
      </c>
      <c r="W9" s="36">
        <v>745</v>
      </c>
      <c r="X9" s="36">
        <v>288.2</v>
      </c>
      <c r="Y9" s="37">
        <v>288.2</v>
      </c>
      <c r="Z9" s="134">
        <f>Y9-X9</f>
        <v>0</v>
      </c>
      <c r="AA9" s="38">
        <f>Y9/W9</f>
        <v>0.3868456375838926</v>
      </c>
      <c r="AB9" s="36">
        <v>650</v>
      </c>
      <c r="AC9" s="36">
        <v>95.1</v>
      </c>
      <c r="AD9" s="37">
        <v>95.1</v>
      </c>
      <c r="AE9" s="29">
        <f>AD9-AC9</f>
        <v>0</v>
      </c>
      <c r="AF9" s="38">
        <f>AD9/AB9</f>
        <v>0.1463076923076923</v>
      </c>
      <c r="AG9" s="36">
        <v>20334.6</v>
      </c>
      <c r="AH9" s="36">
        <v>6582.6</v>
      </c>
      <c r="AI9" s="37">
        <v>6536.8</v>
      </c>
      <c r="AJ9" s="46">
        <f>AI9-AH9</f>
        <v>-45.80000000000018</v>
      </c>
      <c r="AK9" s="47">
        <f>AI9/AG9</f>
        <v>0.3214619417151063</v>
      </c>
      <c r="AL9" s="36">
        <v>2330</v>
      </c>
      <c r="AM9" s="36">
        <v>666.3</v>
      </c>
      <c r="AN9" s="37">
        <v>666.3</v>
      </c>
      <c r="AO9" s="29">
        <f>AN9-AM9</f>
        <v>0</v>
      </c>
      <c r="AP9" s="38">
        <f>AN9/AL9</f>
        <v>0.2859656652360515</v>
      </c>
      <c r="AQ9" s="36">
        <v>1597</v>
      </c>
      <c r="AR9" s="36">
        <v>534.1</v>
      </c>
      <c r="AS9" s="36">
        <v>534.1</v>
      </c>
      <c r="AT9" s="29">
        <f>AS9-AR9</f>
        <v>0</v>
      </c>
      <c r="AU9" s="38">
        <f>AS9/AQ9</f>
        <v>0.33443957420162806</v>
      </c>
      <c r="AV9" s="36">
        <v>1065</v>
      </c>
      <c r="AW9" s="37">
        <v>241.2</v>
      </c>
      <c r="AX9" s="37">
        <v>240.7</v>
      </c>
      <c r="AY9" s="29">
        <f>AX9-AW9</f>
        <v>-0.5</v>
      </c>
      <c r="AZ9" s="38">
        <f>AX9/AV9</f>
        <v>0.2260093896713615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6636.2</v>
      </c>
      <c r="E10" s="37">
        <f t="shared" si="3"/>
        <v>7027.5</v>
      </c>
      <c r="F10" s="29">
        <f t="shared" si="4"/>
        <v>391.3000000000002</v>
      </c>
      <c r="G10" s="38">
        <f>E10/C10</f>
        <v>0.4513777378123194</v>
      </c>
      <c r="H10" s="36">
        <v>11202.3</v>
      </c>
      <c r="I10" s="36">
        <v>4775</v>
      </c>
      <c r="J10" s="36">
        <v>5056.5</v>
      </c>
      <c r="K10" s="29">
        <f t="shared" si="5"/>
        <v>281.5</v>
      </c>
      <c r="L10" s="38">
        <f t="shared" si="1"/>
        <v>0.451380520071771</v>
      </c>
      <c r="M10" s="39">
        <f t="shared" si="6"/>
        <v>4366.7</v>
      </c>
      <c r="N10" s="40">
        <f t="shared" si="6"/>
        <v>1861.2</v>
      </c>
      <c r="O10" s="39">
        <f t="shared" si="6"/>
        <v>1971</v>
      </c>
      <c r="P10" s="29">
        <f>O10-N10</f>
        <v>109.79999999999995</v>
      </c>
      <c r="Q10" s="38">
        <f>O10/M10</f>
        <v>0.45137060022442577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1861.2</v>
      </c>
      <c r="AI10" s="36">
        <v>1971</v>
      </c>
      <c r="AJ10" s="46">
        <f>AI10-AH10</f>
        <v>109.79999999999995</v>
      </c>
      <c r="AK10" s="47">
        <f>AI10/AG10</f>
        <v>0.45137060022442577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64141.100000000006</v>
      </c>
      <c r="E11" s="37">
        <f t="shared" si="3"/>
        <v>64420.2</v>
      </c>
      <c r="F11" s="29">
        <f t="shared" si="4"/>
        <v>279.09999999999127</v>
      </c>
      <c r="G11" s="38">
        <f>E11/C11</f>
        <v>0.6550229796233782</v>
      </c>
      <c r="H11" s="36">
        <f>H12+H13+H14+H15</f>
        <v>60937.4</v>
      </c>
      <c r="I11" s="36">
        <f>I12+I13+I14+I15</f>
        <v>37603.700000000004</v>
      </c>
      <c r="J11" s="36">
        <f>J12+J13+J14+J15</f>
        <v>37680.299999999996</v>
      </c>
      <c r="K11" s="29">
        <f t="shared" si="5"/>
        <v>76.59999999999127</v>
      </c>
      <c r="L11" s="38">
        <f t="shared" si="1"/>
        <v>0.6183443993343988</v>
      </c>
      <c r="M11" s="39">
        <f t="shared" si="6"/>
        <v>37410.6</v>
      </c>
      <c r="N11" s="40">
        <f t="shared" si="6"/>
        <v>26537.400000000005</v>
      </c>
      <c r="O11" s="39">
        <f t="shared" si="6"/>
        <v>26739.899999999998</v>
      </c>
      <c r="P11" s="29">
        <f>O11-N11</f>
        <v>202.49999999999272</v>
      </c>
      <c r="Q11" s="38">
        <f>O11/M11</f>
        <v>0.7147680069285176</v>
      </c>
      <c r="R11" s="36">
        <f>R13+R14</f>
        <v>551.9</v>
      </c>
      <c r="S11" s="37">
        <f>S13+S14</f>
        <v>282.4</v>
      </c>
      <c r="T11" s="36">
        <f>T13+T14</f>
        <v>282.4</v>
      </c>
      <c r="U11" s="29">
        <f>T11-S11</f>
        <v>0</v>
      </c>
      <c r="V11" s="78">
        <f>T11/R11</f>
        <v>0.5116868998006885</v>
      </c>
      <c r="W11" s="36">
        <f>W13+W14</f>
        <v>756.8</v>
      </c>
      <c r="X11" s="37">
        <f>X13+X14</f>
        <v>756.8</v>
      </c>
      <c r="Y11" s="36">
        <f>Y13+Y14</f>
        <v>959.1</v>
      </c>
      <c r="Z11" s="133">
        <f>Y11-X11</f>
        <v>202.30000000000007</v>
      </c>
      <c r="AA11" s="38">
        <f>Y11/W11</f>
        <v>1.2673097251585626</v>
      </c>
      <c r="AB11" s="36">
        <f>AB13+AB14</f>
        <v>6635.6</v>
      </c>
      <c r="AC11" s="37">
        <f>AC13+AC14</f>
        <v>3876.9</v>
      </c>
      <c r="AD11" s="36">
        <f>AD13+AD14</f>
        <v>3876.9</v>
      </c>
      <c r="AE11" s="29">
        <f>AD11-AC11</f>
        <v>0</v>
      </c>
      <c r="AF11" s="38">
        <f>AD11/AB11</f>
        <v>0.5842576406052203</v>
      </c>
      <c r="AG11" s="36">
        <f>AG13+AG14</f>
        <v>17117.1</v>
      </c>
      <c r="AH11" s="37">
        <f>AH13+AH14</f>
        <v>12702.2</v>
      </c>
      <c r="AI11" s="36">
        <f>AI13+AI14</f>
        <v>12702.3</v>
      </c>
      <c r="AJ11" s="29">
        <f>AI11-AH11</f>
        <v>0.09999999999854481</v>
      </c>
      <c r="AK11" s="38">
        <f>AI11/AG11</f>
        <v>0.7420824789245842</v>
      </c>
      <c r="AL11" s="36">
        <f>AL13+AL14</f>
        <v>6468.1</v>
      </c>
      <c r="AM11" s="37">
        <f>AM13+AM14</f>
        <v>5097.2</v>
      </c>
      <c r="AN11" s="36">
        <f>AN13+AN14</f>
        <v>5097.3</v>
      </c>
      <c r="AO11" s="29">
        <f>AN11-AM11</f>
        <v>0.1000000000003638</v>
      </c>
      <c r="AP11" s="38">
        <f>AN11/AL11</f>
        <v>0.7880675932654102</v>
      </c>
      <c r="AQ11" s="36">
        <f>AQ13+AQ14</f>
        <v>4372.9</v>
      </c>
      <c r="AR11" s="37">
        <f>AR13+AR14</f>
        <v>2432.4</v>
      </c>
      <c r="AS11" s="36">
        <f>AS13+AS14</f>
        <v>2432.4</v>
      </c>
      <c r="AT11" s="29">
        <f>AS11-AR11</f>
        <v>0</v>
      </c>
      <c r="AU11" s="38">
        <f>AS11/AQ11</f>
        <v>0.5562441400443642</v>
      </c>
      <c r="AV11" s="36">
        <f>AV13+AV14</f>
        <v>1508.2</v>
      </c>
      <c r="AW11" s="37">
        <f>AW13+AW14</f>
        <v>1389.5</v>
      </c>
      <c r="AX11" s="36">
        <f>AX13+AX14</f>
        <v>1389.5</v>
      </c>
      <c r="AY11" s="29">
        <f>AX11-AW11</f>
        <v>0</v>
      </c>
      <c r="AZ11" s="38">
        <f>AX11/AV11</f>
        <v>0.9212969102241082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2947</v>
      </c>
      <c r="E12" s="45">
        <f>J12+O12</f>
        <v>2668.6</v>
      </c>
      <c r="F12" s="46">
        <f>E12-D12</f>
        <v>-278.4000000000001</v>
      </c>
      <c r="G12" s="47">
        <f aca="true" t="shared" si="7" ref="G12:G24">E12/C12</f>
        <v>0.3176904761904762</v>
      </c>
      <c r="H12" s="44">
        <v>8400</v>
      </c>
      <c r="I12" s="44">
        <v>2947</v>
      </c>
      <c r="J12" s="44">
        <v>2668.6</v>
      </c>
      <c r="K12" s="46">
        <f t="shared" si="5"/>
        <v>-278.4000000000001</v>
      </c>
      <c r="L12" s="47">
        <f t="shared" si="1"/>
        <v>0.3176904761904762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-179.9</v>
      </c>
      <c r="F13" s="46">
        <f t="shared" si="4"/>
        <v>-179.9</v>
      </c>
      <c r="G13" s="47"/>
      <c r="H13" s="44"/>
      <c r="I13" s="44"/>
      <c r="J13" s="44">
        <v>-179.9</v>
      </c>
      <c r="K13" s="46">
        <f t="shared" si="5"/>
        <v>-179.9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59927.70000000001</v>
      </c>
      <c r="E14" s="45">
        <f t="shared" si="3"/>
        <v>60498.5</v>
      </c>
      <c r="F14" s="46">
        <f t="shared" si="4"/>
        <v>570.7999999999884</v>
      </c>
      <c r="G14" s="47">
        <f t="shared" si="7"/>
        <v>0.7120151115714152</v>
      </c>
      <c r="H14" s="44">
        <v>47557.4</v>
      </c>
      <c r="I14" s="44">
        <v>33390.3</v>
      </c>
      <c r="J14" s="44">
        <v>33758.6</v>
      </c>
      <c r="K14" s="46">
        <f t="shared" si="5"/>
        <v>368.29999999999563</v>
      </c>
      <c r="L14" s="47">
        <f t="shared" si="1"/>
        <v>0.7098495712549466</v>
      </c>
      <c r="M14" s="48">
        <f>R14+W14+AB14+AG14+AL14+AQ14+AV14</f>
        <v>37410.6</v>
      </c>
      <c r="N14" s="49">
        <f>S14+X14+AC14+AH14+AM14+AR14+AW14</f>
        <v>26537.400000000005</v>
      </c>
      <c r="O14" s="48">
        <f>T14+Y14+AD14+AI14+AN14+AS14+AX14</f>
        <v>26739.899999999998</v>
      </c>
      <c r="P14" s="46">
        <f>O14-N14</f>
        <v>202.49999999999272</v>
      </c>
      <c r="Q14" s="47">
        <f>O14/M14</f>
        <v>0.7147680069285176</v>
      </c>
      <c r="R14" s="44">
        <v>551.9</v>
      </c>
      <c r="S14" s="45">
        <v>282.4</v>
      </c>
      <c r="T14" s="44">
        <v>282.4</v>
      </c>
      <c r="U14" s="46">
        <f>T14-S14</f>
        <v>0</v>
      </c>
      <c r="V14" s="79">
        <f>T14/R14</f>
        <v>0.5116868998006885</v>
      </c>
      <c r="W14" s="44">
        <v>756.8</v>
      </c>
      <c r="X14" s="83">
        <v>756.8</v>
      </c>
      <c r="Y14" s="44">
        <v>959.1</v>
      </c>
      <c r="Z14" s="133">
        <f>Y14-X14</f>
        <v>202.30000000000007</v>
      </c>
      <c r="AA14" s="47">
        <f>Y14/W14</f>
        <v>1.2673097251585626</v>
      </c>
      <c r="AB14" s="44">
        <v>6635.6</v>
      </c>
      <c r="AC14" s="44">
        <v>3876.9</v>
      </c>
      <c r="AD14" s="44">
        <v>3876.9</v>
      </c>
      <c r="AE14" s="46">
        <f>AD14-AC14</f>
        <v>0</v>
      </c>
      <c r="AF14" s="47">
        <f>AD14/AB14</f>
        <v>0.5842576406052203</v>
      </c>
      <c r="AG14" s="44">
        <v>17117.1</v>
      </c>
      <c r="AH14" s="45">
        <v>12702.2</v>
      </c>
      <c r="AI14" s="44">
        <v>12702.3</v>
      </c>
      <c r="AJ14" s="46">
        <f>AI14-AH14</f>
        <v>0.09999999999854481</v>
      </c>
      <c r="AK14" s="47">
        <f>AI14/AG14</f>
        <v>0.7420824789245842</v>
      </c>
      <c r="AL14" s="44">
        <v>6468.1</v>
      </c>
      <c r="AM14" s="45">
        <v>5097.2</v>
      </c>
      <c r="AN14" s="44">
        <v>5097.3</v>
      </c>
      <c r="AO14" s="46">
        <f>AN14-AM14</f>
        <v>0.1000000000003638</v>
      </c>
      <c r="AP14" s="47">
        <f>AN14/AL14</f>
        <v>0.7880675932654102</v>
      </c>
      <c r="AQ14" s="44">
        <v>4372.9</v>
      </c>
      <c r="AR14" s="45">
        <v>2432.4</v>
      </c>
      <c r="AS14" s="44">
        <v>2432.4</v>
      </c>
      <c r="AT14" s="46">
        <f>AS14-AR14</f>
        <v>0</v>
      </c>
      <c r="AU14" s="47">
        <f>AS14/AQ14</f>
        <v>0.5562441400443642</v>
      </c>
      <c r="AV14" s="44">
        <v>1508.2</v>
      </c>
      <c r="AW14" s="45">
        <v>1389.5</v>
      </c>
      <c r="AX14" s="45">
        <v>1389.5</v>
      </c>
      <c r="AY14" s="46">
        <f>AX14-AW14</f>
        <v>0</v>
      </c>
      <c r="AZ14" s="47">
        <f>AX14/AV14</f>
        <v>0.9212969102241082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1266.4</v>
      </c>
      <c r="E15" s="45">
        <f t="shared" si="3"/>
        <v>1433</v>
      </c>
      <c r="F15" s="46">
        <f t="shared" si="4"/>
        <v>166.5999999999999</v>
      </c>
      <c r="G15" s="47">
        <f t="shared" si="7"/>
        <v>0.28775100401606424</v>
      </c>
      <c r="H15" s="44">
        <v>4980</v>
      </c>
      <c r="I15" s="44">
        <v>1266.4</v>
      </c>
      <c r="J15" s="44">
        <v>1433</v>
      </c>
      <c r="K15" s="46">
        <f t="shared" si="5"/>
        <v>166.5999999999999</v>
      </c>
      <c r="L15" s="47">
        <f t="shared" si="1"/>
        <v>0.28775100401606424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9414.9</v>
      </c>
      <c r="E16" s="39">
        <f>E17+E18+E21</f>
        <v>9180.5</v>
      </c>
      <c r="F16" s="29">
        <f t="shared" si="4"/>
        <v>-234.39999999999964</v>
      </c>
      <c r="G16" s="38">
        <f t="shared" si="7"/>
        <v>0.12715902322811198</v>
      </c>
      <c r="H16" s="36">
        <f>H21</f>
        <v>10703</v>
      </c>
      <c r="I16" s="36">
        <f>I21</f>
        <v>872.1</v>
      </c>
      <c r="J16" s="36">
        <f>J21</f>
        <v>872.1</v>
      </c>
      <c r="K16" s="46">
        <f t="shared" si="5"/>
        <v>0</v>
      </c>
      <c r="L16" s="47">
        <f t="shared" si="1"/>
        <v>0.081481827524993</v>
      </c>
      <c r="M16" s="39">
        <f>M17+M18+M21</f>
        <v>61494</v>
      </c>
      <c r="N16" s="40">
        <f>N17+N18+N21</f>
        <v>8542.8</v>
      </c>
      <c r="O16" s="39">
        <f>O17+O18+O21</f>
        <v>8308.400000000001</v>
      </c>
      <c r="P16" s="29">
        <f aca="true" t="shared" si="8" ref="P16:P35">O16-N16</f>
        <v>-234.39999999999782</v>
      </c>
      <c r="Q16" s="38">
        <f aca="true" t="shared" si="9" ref="Q16:Q26">O16/M16</f>
        <v>0.13510911633655318</v>
      </c>
      <c r="R16" s="36">
        <f>R17+R18</f>
        <v>1468</v>
      </c>
      <c r="S16" s="36">
        <f>S17+S18</f>
        <v>-32.699999999999996</v>
      </c>
      <c r="T16" s="36">
        <f>T17+T18</f>
        <v>-32.5</v>
      </c>
      <c r="U16" s="29">
        <f aca="true" t="shared" si="10" ref="U16:U25">T16-S16</f>
        <v>0.19999999999999574</v>
      </c>
      <c r="V16" s="38">
        <f aca="true" t="shared" si="11" ref="V16:V25">T16/R16</f>
        <v>-0.022138964577656677</v>
      </c>
      <c r="W16" s="36">
        <f>W17+W18</f>
        <v>3419</v>
      </c>
      <c r="X16" s="36">
        <f>X17+X18</f>
        <v>170.3</v>
      </c>
      <c r="Y16" s="36">
        <f>Y17+Y18</f>
        <v>171.6</v>
      </c>
      <c r="Z16" s="135">
        <f>Y16-X16</f>
        <v>1.299999999999983</v>
      </c>
      <c r="AA16" s="38">
        <f aca="true" t="shared" si="12" ref="AA16:AA25">Y16/W16</f>
        <v>0.050190114068441066</v>
      </c>
      <c r="AB16" s="36">
        <f>AB17+AB18</f>
        <v>3000</v>
      </c>
      <c r="AC16" s="36">
        <f>AC17+AC18</f>
        <v>67.8</v>
      </c>
      <c r="AD16" s="36">
        <f>AD17+AD18</f>
        <v>-152.4</v>
      </c>
      <c r="AE16" s="29">
        <f aca="true" t="shared" si="13" ref="AE16:AE25">AD16-AC16</f>
        <v>-220.2</v>
      </c>
      <c r="AF16" s="38">
        <f>AD16/AB16</f>
        <v>-0.050800000000000005</v>
      </c>
      <c r="AG16" s="36">
        <f>AG17+AG18+AG21</f>
        <v>38074</v>
      </c>
      <c r="AH16" s="36">
        <f>AH17+AH18+AH21</f>
        <v>6336</v>
      </c>
      <c r="AI16" s="36">
        <f>AI17+AI18+AI21</f>
        <v>6352</v>
      </c>
      <c r="AJ16" s="29">
        <f aca="true" t="shared" si="14" ref="AJ16:AJ23">AI16-AH16</f>
        <v>16</v>
      </c>
      <c r="AK16" s="38">
        <f aca="true" t="shared" si="15" ref="AK16:AK23">AI16/AG16</f>
        <v>0.16683300940274204</v>
      </c>
      <c r="AL16" s="36">
        <f>AL17+AL18</f>
        <v>8192</v>
      </c>
      <c r="AM16" s="36">
        <f>AM17+AM18</f>
        <v>1755.2</v>
      </c>
      <c r="AN16" s="36">
        <f>AN17+AN18</f>
        <v>1755.1000000000001</v>
      </c>
      <c r="AO16" s="29">
        <f aca="true" t="shared" si="16" ref="AO16:AO26">AN16-AM16</f>
        <v>-0.09999999999990905</v>
      </c>
      <c r="AP16" s="38">
        <f aca="true" t="shared" si="17" ref="AP16:AP26">AN16/AL16</f>
        <v>0.21424560546875002</v>
      </c>
      <c r="AQ16" s="36">
        <f>AQ17+AQ18</f>
        <v>3954</v>
      </c>
      <c r="AR16" s="36">
        <f>AR17+AR18</f>
        <v>236.00000000000003</v>
      </c>
      <c r="AS16" s="36">
        <f>AS17+AS18</f>
        <v>203.8</v>
      </c>
      <c r="AT16" s="29">
        <f aca="true" t="shared" si="18" ref="AT16:AT26">AS16-AR16</f>
        <v>-32.20000000000002</v>
      </c>
      <c r="AU16" s="38">
        <f>AS16/AQ16</f>
        <v>0.05154274152756702</v>
      </c>
      <c r="AV16" s="36">
        <f>AV17+AV18</f>
        <v>3387</v>
      </c>
      <c r="AW16" s="36">
        <f>AW17+AW18</f>
        <v>10.200000000000003</v>
      </c>
      <c r="AX16" s="36">
        <f>AX17+AX18</f>
        <v>10.799999999999997</v>
      </c>
      <c r="AY16" s="29">
        <f aca="true" t="shared" si="19" ref="AY16:AY25">AX16-AW16</f>
        <v>0.5999999999999943</v>
      </c>
      <c r="AZ16" s="38">
        <f aca="true" t="shared" si="20" ref="AZ16:AZ25">AX16/AV16</f>
        <v>0.0031886625332152338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250.3</v>
      </c>
      <c r="E17" s="45">
        <f aca="true" t="shared" si="21" ref="E17:E43">J17+O17</f>
        <v>199.10000000000002</v>
      </c>
      <c r="F17" s="46">
        <f t="shared" si="4"/>
        <v>-51.19999999999999</v>
      </c>
      <c r="G17" s="47">
        <f t="shared" si="7"/>
        <v>0.03966135458167331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250.3</v>
      </c>
      <c r="O17" s="48">
        <f t="shared" si="22"/>
        <v>199.10000000000002</v>
      </c>
      <c r="P17" s="46">
        <f t="shared" si="8"/>
        <v>-51.19999999999999</v>
      </c>
      <c r="Q17" s="47">
        <f t="shared" si="9"/>
        <v>0.03966135458167331</v>
      </c>
      <c r="R17" s="44">
        <v>79</v>
      </c>
      <c r="S17" s="45">
        <v>-0.8</v>
      </c>
      <c r="T17" s="44">
        <v>-0.4</v>
      </c>
      <c r="U17" s="46">
        <f t="shared" si="10"/>
        <v>0.4</v>
      </c>
      <c r="V17" s="47">
        <f t="shared" si="11"/>
        <v>-0.005063291139240506</v>
      </c>
      <c r="W17" s="44">
        <v>287</v>
      </c>
      <c r="X17" s="45">
        <v>47.5</v>
      </c>
      <c r="Y17" s="44">
        <v>47.6</v>
      </c>
      <c r="Z17" s="133">
        <f>Y17-X17</f>
        <v>0.10000000000000142</v>
      </c>
      <c r="AA17" s="47">
        <f t="shared" si="12"/>
        <v>0.16585365853658537</v>
      </c>
      <c r="AB17" s="44">
        <v>356</v>
      </c>
      <c r="AC17" s="45">
        <v>0.3</v>
      </c>
      <c r="AD17" s="44">
        <v>-19.5</v>
      </c>
      <c r="AE17" s="46">
        <f t="shared" si="13"/>
        <v>-19.8</v>
      </c>
      <c r="AF17" s="47">
        <f>AD17/AB17</f>
        <v>-0.054775280898876406</v>
      </c>
      <c r="AG17" s="44">
        <v>3682</v>
      </c>
      <c r="AH17" s="45">
        <v>188.3</v>
      </c>
      <c r="AI17" s="44">
        <v>188.4</v>
      </c>
      <c r="AJ17" s="46">
        <f t="shared" si="14"/>
        <v>0.09999999999999432</v>
      </c>
      <c r="AK17" s="47">
        <f t="shared" si="15"/>
        <v>0.05116784356328083</v>
      </c>
      <c r="AL17" s="44">
        <v>319</v>
      </c>
      <c r="AM17" s="45">
        <v>18.5</v>
      </c>
      <c r="AN17" s="44">
        <v>18.4</v>
      </c>
      <c r="AO17" s="46">
        <f t="shared" si="16"/>
        <v>-0.10000000000000142</v>
      </c>
      <c r="AP17" s="47">
        <f t="shared" si="17"/>
        <v>0.05768025078369905</v>
      </c>
      <c r="AQ17" s="44">
        <v>165</v>
      </c>
      <c r="AR17" s="45">
        <v>1.8</v>
      </c>
      <c r="AS17" s="44">
        <v>-30.4</v>
      </c>
      <c r="AT17" s="46">
        <f t="shared" si="18"/>
        <v>-32.199999999999996</v>
      </c>
      <c r="AU17" s="47">
        <f>AS17/AQ17</f>
        <v>-0.18424242424242424</v>
      </c>
      <c r="AV17" s="44">
        <v>132</v>
      </c>
      <c r="AW17" s="45">
        <v>-5.3</v>
      </c>
      <c r="AX17" s="45">
        <v>-5</v>
      </c>
      <c r="AY17" s="46">
        <f t="shared" si="19"/>
        <v>0.2999999999999998</v>
      </c>
      <c r="AZ17" s="47">
        <f t="shared" si="20"/>
        <v>-0.03787878787878788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6697.299999999999</v>
      </c>
      <c r="E18" s="98">
        <f t="shared" si="21"/>
        <v>6498.3</v>
      </c>
      <c r="F18" s="99">
        <f t="shared" si="4"/>
        <v>-198.9999999999991</v>
      </c>
      <c r="G18" s="100">
        <f t="shared" si="7"/>
        <v>0.15680847469896964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6697.299999999999</v>
      </c>
      <c r="O18" s="101">
        <f t="shared" si="22"/>
        <v>6498.3</v>
      </c>
      <c r="P18" s="99">
        <f t="shared" si="8"/>
        <v>-198.9999999999991</v>
      </c>
      <c r="Q18" s="100">
        <f t="shared" si="9"/>
        <v>0.15680847469896964</v>
      </c>
      <c r="R18" s="97">
        <f>SUM(R19+R20)</f>
        <v>1389</v>
      </c>
      <c r="S18" s="97">
        <f>SUM(S19+S20)</f>
        <v>-31.9</v>
      </c>
      <c r="T18" s="97">
        <f>SUM(T19+T20)</f>
        <v>-32.1</v>
      </c>
      <c r="U18" s="99">
        <f t="shared" si="10"/>
        <v>-0.20000000000000284</v>
      </c>
      <c r="V18" s="100">
        <f t="shared" si="11"/>
        <v>-0.02311015118790497</v>
      </c>
      <c r="W18" s="97">
        <f>SUM(W19+W20)</f>
        <v>3132</v>
      </c>
      <c r="X18" s="97">
        <f>SUM(X19+X20)</f>
        <v>122.80000000000001</v>
      </c>
      <c r="Y18" s="97">
        <f>SUM(Y19+Y20)</f>
        <v>123.99999999999999</v>
      </c>
      <c r="Z18" s="134">
        <f>Y18-X18</f>
        <v>1.1999999999999744</v>
      </c>
      <c r="AA18" s="100">
        <f t="shared" si="12"/>
        <v>0.039591315453384415</v>
      </c>
      <c r="AB18" s="97">
        <f>SUM(AB19+AB20)</f>
        <v>2644</v>
      </c>
      <c r="AC18" s="97">
        <f>SUM(AC19+AC20)</f>
        <v>67.5</v>
      </c>
      <c r="AD18" s="97">
        <f>SUM(AD19+AD20)</f>
        <v>-132.9</v>
      </c>
      <c r="AE18" s="99">
        <f t="shared" si="13"/>
        <v>-200.4</v>
      </c>
      <c r="AF18" s="100">
        <f>AD18/AB18</f>
        <v>-0.05026475037821483</v>
      </c>
      <c r="AG18" s="97">
        <f>SUM(AG19+AG20)</f>
        <v>19359</v>
      </c>
      <c r="AH18" s="97">
        <f>SUM(AH19+AH20)</f>
        <v>4552.5</v>
      </c>
      <c r="AI18" s="97">
        <f>SUM(AI19+AI20)</f>
        <v>4552.6</v>
      </c>
      <c r="AJ18" s="99">
        <f t="shared" si="14"/>
        <v>0.1000000000003638</v>
      </c>
      <c r="AK18" s="100">
        <f t="shared" si="15"/>
        <v>0.23516710573893282</v>
      </c>
      <c r="AL18" s="97">
        <f>SUM(AL19+AL20)</f>
        <v>7873</v>
      </c>
      <c r="AM18" s="97">
        <f>AM19+AM20</f>
        <v>1736.7</v>
      </c>
      <c r="AN18" s="97">
        <f>SUM(AN19+AN20)</f>
        <v>1736.7</v>
      </c>
      <c r="AO18" s="99">
        <f t="shared" si="16"/>
        <v>0</v>
      </c>
      <c r="AP18" s="100">
        <f>AN18/AL18</f>
        <v>0.22058935602692747</v>
      </c>
      <c r="AQ18" s="97">
        <f>SUM(AQ19+AQ20)</f>
        <v>3789</v>
      </c>
      <c r="AR18" s="97">
        <f>SUM(AR19+AR20)</f>
        <v>234.20000000000002</v>
      </c>
      <c r="AS18" s="97">
        <f>SUM(AS19+AS20)</f>
        <v>234.20000000000002</v>
      </c>
      <c r="AT18" s="99">
        <f t="shared" si="18"/>
        <v>0</v>
      </c>
      <c r="AU18" s="100">
        <f>AS18/AQ18</f>
        <v>0.06181050409078913</v>
      </c>
      <c r="AV18" s="97">
        <f>SUM(AV19+AV20)</f>
        <v>3255</v>
      </c>
      <c r="AW18" s="97">
        <f>SUM(AW19+AW20)</f>
        <v>15.500000000000004</v>
      </c>
      <c r="AX18" s="97">
        <f>SUM(AX19+AX20)</f>
        <v>15.799999999999997</v>
      </c>
      <c r="AY18" s="99">
        <f t="shared" si="19"/>
        <v>0.2999999999999936</v>
      </c>
      <c r="AZ18" s="100">
        <f t="shared" si="20"/>
        <v>0.0048540706605222726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6425</v>
      </c>
      <c r="E19" s="45">
        <f>J19+O19</f>
        <v>6572.800000000001</v>
      </c>
      <c r="F19" s="46">
        <f>K19-P19</f>
        <v>-147.8000000000011</v>
      </c>
      <c r="G19" s="47">
        <f t="shared" si="7"/>
        <v>0.4163161895110211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6425</v>
      </c>
      <c r="O19" s="48">
        <f>T19+Y19+AD19+AI19+AN19+AS19+AX19</f>
        <v>6572.800000000001</v>
      </c>
      <c r="P19" s="46">
        <f>O19-N19</f>
        <v>147.8000000000011</v>
      </c>
      <c r="Q19" s="47">
        <f>O19/M19</f>
        <v>0.4163161895110211</v>
      </c>
      <c r="R19" s="44">
        <v>11</v>
      </c>
      <c r="S19" s="45">
        <v>5.9</v>
      </c>
      <c r="T19" s="97">
        <v>5.9</v>
      </c>
      <c r="U19" s="99">
        <f t="shared" si="10"/>
        <v>0</v>
      </c>
      <c r="V19" s="47"/>
      <c r="W19" s="44">
        <v>239</v>
      </c>
      <c r="X19" s="45">
        <v>149.4</v>
      </c>
      <c r="Y19" s="44">
        <v>150.7</v>
      </c>
      <c r="Z19" s="134">
        <f>Y19-X19</f>
        <v>1.299999999999983</v>
      </c>
      <c r="AA19" s="47"/>
      <c r="AB19" s="44">
        <v>214</v>
      </c>
      <c r="AC19" s="45">
        <v>67.5</v>
      </c>
      <c r="AD19" s="44">
        <v>67.5</v>
      </c>
      <c r="AE19" s="46">
        <f>AD19-AC19</f>
        <v>0</v>
      </c>
      <c r="AF19" s="47"/>
      <c r="AG19" s="44">
        <v>10021</v>
      </c>
      <c r="AH19" s="45">
        <v>4184.8</v>
      </c>
      <c r="AI19" s="44">
        <v>4184.8</v>
      </c>
      <c r="AJ19" s="46">
        <f>AI19-AH19</f>
        <v>0</v>
      </c>
      <c r="AK19" s="47">
        <f>AI19/AG19</f>
        <v>0.41760303362937834</v>
      </c>
      <c r="AL19" s="44">
        <v>3535</v>
      </c>
      <c r="AM19" s="45">
        <v>1747.8</v>
      </c>
      <c r="AN19" s="44">
        <v>1747.8</v>
      </c>
      <c r="AO19" s="99">
        <f t="shared" si="16"/>
        <v>0</v>
      </c>
      <c r="AP19" s="47"/>
      <c r="AQ19" s="44">
        <v>456</v>
      </c>
      <c r="AR19" s="45">
        <v>232.9</v>
      </c>
      <c r="AS19" s="44">
        <v>379.3</v>
      </c>
      <c r="AT19" s="46">
        <f t="shared" si="18"/>
        <v>146.4</v>
      </c>
      <c r="AU19" s="47"/>
      <c r="AV19" s="44">
        <v>1312</v>
      </c>
      <c r="AW19" s="45">
        <v>36.7</v>
      </c>
      <c r="AX19" s="44">
        <v>36.8</v>
      </c>
      <c r="AY19" s="46">
        <f t="shared" si="19"/>
        <v>0.09999999999999432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272.29999999999995</v>
      </c>
      <c r="E20" s="45">
        <f t="shared" si="21"/>
        <v>-74.5</v>
      </c>
      <c r="F20" s="46">
        <f t="shared" si="4"/>
        <v>-346.79999999999995</v>
      </c>
      <c r="G20" s="47">
        <f t="shared" si="7"/>
        <v>-0.0029041437648618094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272.29999999999995</v>
      </c>
      <c r="O20" s="48">
        <f t="shared" si="22"/>
        <v>-74.5</v>
      </c>
      <c r="P20" s="46">
        <f>O20-N20</f>
        <v>-346.79999999999995</v>
      </c>
      <c r="Q20" s="47">
        <f>O20/M20</f>
        <v>-0.0029041437648618094</v>
      </c>
      <c r="R20" s="44">
        <v>1378</v>
      </c>
      <c r="S20" s="45">
        <v>-37.8</v>
      </c>
      <c r="T20" s="44">
        <v>-38</v>
      </c>
      <c r="U20" s="46">
        <f t="shared" si="10"/>
        <v>-0.20000000000000284</v>
      </c>
      <c r="V20" s="47">
        <f t="shared" si="11"/>
        <v>-0.027576197387518143</v>
      </c>
      <c r="W20" s="44">
        <v>2893</v>
      </c>
      <c r="X20" s="45">
        <v>-26.6</v>
      </c>
      <c r="Y20" s="44">
        <v>-26.7</v>
      </c>
      <c r="Z20" s="133">
        <f>Y20-X20</f>
        <v>-0.09999999999999787</v>
      </c>
      <c r="AA20" s="47">
        <f t="shared" si="12"/>
        <v>-0.009229173867957137</v>
      </c>
      <c r="AB20" s="44">
        <v>2430</v>
      </c>
      <c r="AC20" s="45"/>
      <c r="AD20" s="44">
        <v>-200.4</v>
      </c>
      <c r="AE20" s="46">
        <f>AD20-AC20</f>
        <v>-200.4</v>
      </c>
      <c r="AF20" s="47">
        <f>AD20/AB20</f>
        <v>-0.08246913580246913</v>
      </c>
      <c r="AG20" s="44">
        <v>9338</v>
      </c>
      <c r="AH20" s="45">
        <v>367.7</v>
      </c>
      <c r="AI20" s="44">
        <v>367.8</v>
      </c>
      <c r="AJ20" s="46">
        <f t="shared" si="14"/>
        <v>0.10000000000002274</v>
      </c>
      <c r="AK20" s="47">
        <f t="shared" si="15"/>
        <v>0.03938744913257657</v>
      </c>
      <c r="AL20" s="44">
        <v>4338</v>
      </c>
      <c r="AM20" s="45">
        <v>-11.1</v>
      </c>
      <c r="AN20" s="44">
        <v>-11.1</v>
      </c>
      <c r="AO20" s="46">
        <f>AN20-AM20</f>
        <v>0</v>
      </c>
      <c r="AP20" s="47">
        <f>AN20/AL20</f>
        <v>-0.002558782849239281</v>
      </c>
      <c r="AQ20" s="44">
        <v>3333</v>
      </c>
      <c r="AR20" s="45">
        <v>1.3</v>
      </c>
      <c r="AS20" s="44">
        <v>-145.1</v>
      </c>
      <c r="AT20" s="46">
        <f t="shared" si="18"/>
        <v>-146.4</v>
      </c>
      <c r="AU20" s="47">
        <f>AS20/AQ20</f>
        <v>-0.04353435343534353</v>
      </c>
      <c r="AV20" s="44">
        <v>1943</v>
      </c>
      <c r="AW20" s="45">
        <v>-21.2</v>
      </c>
      <c r="AX20" s="44">
        <v>-21</v>
      </c>
      <c r="AY20" s="46">
        <f t="shared" si="19"/>
        <v>0.1999999999999993</v>
      </c>
      <c r="AZ20" s="47">
        <f t="shared" si="20"/>
        <v>-0.01080802882141019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2467.3</v>
      </c>
      <c r="E21" s="45">
        <f t="shared" si="21"/>
        <v>2483.1</v>
      </c>
      <c r="F21" s="99">
        <f t="shared" si="4"/>
        <v>15.799999999999727</v>
      </c>
      <c r="G21" s="100">
        <f t="shared" si="7"/>
        <v>0.09648352502331364</v>
      </c>
      <c r="H21" s="97">
        <f>H22+H23</f>
        <v>10703</v>
      </c>
      <c r="I21" s="97">
        <f>I22+I23</f>
        <v>872.1</v>
      </c>
      <c r="J21" s="97">
        <f>J22+J23</f>
        <v>872.1</v>
      </c>
      <c r="K21" s="99">
        <f>J21-I21</f>
        <v>0</v>
      </c>
      <c r="L21" s="100">
        <f>J21/H21</f>
        <v>0.081481827524993</v>
      </c>
      <c r="M21" s="101">
        <f>M22+M23</f>
        <v>15033</v>
      </c>
      <c r="N21" s="102">
        <f>N22+N23</f>
        <v>1595.2</v>
      </c>
      <c r="O21" s="101">
        <f>O22+O23</f>
        <v>1611</v>
      </c>
      <c r="P21" s="99">
        <f>O21-N21</f>
        <v>15.799999999999955</v>
      </c>
      <c r="Q21" s="100">
        <f>O21/M21</f>
        <v>0.10716423867491519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1595.2</v>
      </c>
      <c r="AI21" s="97">
        <f>AI22+AI23</f>
        <v>1611</v>
      </c>
      <c r="AJ21" s="99">
        <f t="shared" si="14"/>
        <v>15.799999999999955</v>
      </c>
      <c r="AK21" s="100">
        <f t="shared" si="15"/>
        <v>0.10716423867491519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950.8</v>
      </c>
      <c r="E22" s="45">
        <f t="shared" si="21"/>
        <v>954.4</v>
      </c>
      <c r="F22" s="46">
        <f>E22-D22</f>
        <v>3.6000000000000227</v>
      </c>
      <c r="G22" s="47">
        <f>E22/C22</f>
        <v>0.39717020391177693</v>
      </c>
      <c r="H22" s="44">
        <v>1527</v>
      </c>
      <c r="I22" s="44">
        <v>500.5</v>
      </c>
      <c r="J22" s="44">
        <v>500.5</v>
      </c>
      <c r="K22" s="46">
        <f>J22-I22</f>
        <v>0</v>
      </c>
      <c r="L22" s="47">
        <f>J22/H22</f>
        <v>0.3277668631303209</v>
      </c>
      <c r="M22" s="48">
        <f aca="true" t="shared" si="23" ref="M22:O23">AG22</f>
        <v>876</v>
      </c>
      <c r="N22" s="49">
        <f t="shared" si="23"/>
        <v>450.3</v>
      </c>
      <c r="O22" s="48">
        <f t="shared" si="23"/>
        <v>453.9</v>
      </c>
      <c r="P22" s="46">
        <f>O22-N22</f>
        <v>3.599999999999966</v>
      </c>
      <c r="Q22" s="47">
        <f>O22/M22</f>
        <v>0.5181506849315068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450.3</v>
      </c>
      <c r="AI22" s="44">
        <v>453.9</v>
      </c>
      <c r="AJ22" s="46">
        <f t="shared" si="14"/>
        <v>3.599999999999966</v>
      </c>
      <c r="AK22" s="47">
        <f t="shared" si="15"/>
        <v>0.5181506849315068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1516.5</v>
      </c>
      <c r="E23" s="45">
        <f t="shared" si="21"/>
        <v>1528.6999999999998</v>
      </c>
      <c r="F23" s="46">
        <f>E23-D23</f>
        <v>12.199999999999818</v>
      </c>
      <c r="G23" s="47">
        <f>E23/C23</f>
        <v>0.06551665023786053</v>
      </c>
      <c r="H23" s="44">
        <v>9176</v>
      </c>
      <c r="I23" s="44">
        <v>371.6</v>
      </c>
      <c r="J23" s="44">
        <v>371.6</v>
      </c>
      <c r="K23" s="46">
        <f>J23-I23</f>
        <v>0</v>
      </c>
      <c r="L23" s="47">
        <f>J23/H23</f>
        <v>0.04049694856146469</v>
      </c>
      <c r="M23" s="48">
        <f t="shared" si="23"/>
        <v>14157</v>
      </c>
      <c r="N23" s="49">
        <f t="shared" si="23"/>
        <v>1144.9</v>
      </c>
      <c r="O23" s="48">
        <f t="shared" si="23"/>
        <v>1157.1</v>
      </c>
      <c r="P23" s="46">
        <f>O23-N23</f>
        <v>12.199999999999818</v>
      </c>
      <c r="Q23" s="47">
        <f>O23/M23</f>
        <v>0.08173341809705445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1144.9</v>
      </c>
      <c r="AI23" s="44">
        <v>1157.1</v>
      </c>
      <c r="AJ23" s="46">
        <f t="shared" si="14"/>
        <v>12.199999999999818</v>
      </c>
      <c r="AK23" s="47">
        <f t="shared" si="15"/>
        <v>0.08173341809705445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1886.5</v>
      </c>
      <c r="E24" s="37">
        <f t="shared" si="21"/>
        <v>2572.9</v>
      </c>
      <c r="F24" s="29">
        <f t="shared" si="4"/>
        <v>686.4000000000001</v>
      </c>
      <c r="G24" s="38">
        <f t="shared" si="7"/>
        <v>0.44543896400685584</v>
      </c>
      <c r="H24" s="36">
        <v>5686.5</v>
      </c>
      <c r="I24" s="36">
        <v>1871.1</v>
      </c>
      <c r="J24" s="36">
        <v>2557.5</v>
      </c>
      <c r="K24" s="29">
        <f>J24-I24</f>
        <v>686.4000000000001</v>
      </c>
      <c r="L24" s="38">
        <f aca="true" t="shared" si="24" ref="L24:L29">J24/H24</f>
        <v>0.44974940648905304</v>
      </c>
      <c r="M24" s="39">
        <f>R24+W24+AB24+AG24+AL24+AQ24+AV24</f>
        <v>89.60000000000001</v>
      </c>
      <c r="N24" s="40">
        <f>S24+X24+AC24+AH24+AM24+AR24+AW24</f>
        <v>15.399999999999999</v>
      </c>
      <c r="O24" s="39">
        <f>T24+Y24+AD24+AI24+AN24+AS24+AX24</f>
        <v>15.399999999999999</v>
      </c>
      <c r="P24" s="29">
        <f t="shared" si="8"/>
        <v>0</v>
      </c>
      <c r="Q24" s="38">
        <f t="shared" si="9"/>
        <v>0.17187499999999997</v>
      </c>
      <c r="R24" s="36">
        <v>6.1</v>
      </c>
      <c r="S24" s="37">
        <v>1</v>
      </c>
      <c r="T24" s="36">
        <v>1</v>
      </c>
      <c r="U24" s="29">
        <f t="shared" si="10"/>
        <v>0</v>
      </c>
      <c r="V24" s="38">
        <f t="shared" si="11"/>
        <v>0.1639344262295082</v>
      </c>
      <c r="W24" s="36">
        <v>8.4</v>
      </c>
      <c r="X24" s="37">
        <v>1.9</v>
      </c>
      <c r="Y24" s="36">
        <v>1.9</v>
      </c>
      <c r="Z24" s="131">
        <f>Y24-X24</f>
        <v>0</v>
      </c>
      <c r="AA24" s="38">
        <f t="shared" si="12"/>
        <v>0.22619047619047616</v>
      </c>
      <c r="AB24" s="36">
        <v>17.1</v>
      </c>
      <c r="AC24" s="37">
        <v>3.2</v>
      </c>
      <c r="AD24" s="36">
        <v>3.2</v>
      </c>
      <c r="AE24" s="29">
        <f t="shared" si="13"/>
        <v>0</v>
      </c>
      <c r="AF24" s="38">
        <f>AD24/AB24</f>
        <v>0.1871345029239766</v>
      </c>
      <c r="AG24" s="36"/>
      <c r="AH24" s="37"/>
      <c r="AI24" s="36"/>
      <c r="AJ24" s="29"/>
      <c r="AK24" s="38"/>
      <c r="AL24" s="36">
        <v>43.3</v>
      </c>
      <c r="AM24" s="37">
        <v>6.3</v>
      </c>
      <c r="AN24" s="36">
        <v>6.3</v>
      </c>
      <c r="AO24" s="29">
        <f t="shared" si="16"/>
        <v>0</v>
      </c>
      <c r="AP24" s="38">
        <f t="shared" si="17"/>
        <v>0.14549653579676675</v>
      </c>
      <c r="AQ24" s="36">
        <v>9.5</v>
      </c>
      <c r="AR24" s="37">
        <v>2</v>
      </c>
      <c r="AS24" s="36">
        <v>2</v>
      </c>
      <c r="AT24" s="29">
        <f t="shared" si="18"/>
        <v>0</v>
      </c>
      <c r="AU24" s="38">
        <f>AS24/AQ24</f>
        <v>0.21052631578947367</v>
      </c>
      <c r="AV24" s="36">
        <v>5.2</v>
      </c>
      <c r="AW24" s="37">
        <v>1</v>
      </c>
      <c r="AX24" s="37">
        <v>1</v>
      </c>
      <c r="AY24" s="29">
        <f t="shared" si="19"/>
        <v>0</v>
      </c>
      <c r="AZ24" s="38">
        <f t="shared" si="20"/>
        <v>0.1923076923076923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75224.5</v>
      </c>
      <c r="D25" s="119">
        <f t="shared" si="0"/>
        <v>21085.4</v>
      </c>
      <c r="E25" s="126">
        <f t="shared" si="21"/>
        <v>27127.5</v>
      </c>
      <c r="F25" s="119">
        <f aca="true" t="shared" si="26" ref="F25:F45">E25-D25</f>
        <v>6042.0999999999985</v>
      </c>
      <c r="G25" s="120">
        <f aca="true" t="shared" si="27" ref="G25:G37">E25/C25</f>
        <v>0.36062054250942177</v>
      </c>
      <c r="H25" s="119">
        <f>H26+H35+H36+H37+H38+H40+H41+H42+H43+H44</f>
        <v>65814.3</v>
      </c>
      <c r="I25" s="119">
        <f>I26+I35+I36+I37+I38+I40+I41+I42+I43+I44</f>
        <v>17291.000000000004</v>
      </c>
      <c r="J25" s="119">
        <f>J26+J35+J36+J37+J38+J39+J40+J41+J42+J43+J44</f>
        <v>22836.9</v>
      </c>
      <c r="K25" s="119">
        <f aca="true" t="shared" si="28" ref="K25:K39">J25-I25</f>
        <v>5545.899999999998</v>
      </c>
      <c r="L25" s="120">
        <f t="shared" si="24"/>
        <v>0.3469899398762883</v>
      </c>
      <c r="M25" s="119">
        <f>M26+M35+M36+M37+M38+M39+M40+M41+M42+M43+M44</f>
        <v>9410.199999999999</v>
      </c>
      <c r="N25" s="119">
        <f>N26+N35+N36+N37+N38+N39+N40+N41+N42+N43+N44</f>
        <v>3794.3999999999996</v>
      </c>
      <c r="O25" s="119">
        <f>O26+O35+O36+O37+O38+O39+O40+O41+O42+O43+O44</f>
        <v>4290.599999999999</v>
      </c>
      <c r="P25" s="119">
        <f t="shared" si="8"/>
        <v>496.1999999999998</v>
      </c>
      <c r="Q25" s="120">
        <f t="shared" si="9"/>
        <v>0.45595205202864975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5</v>
      </c>
      <c r="Y25" s="119">
        <f>Y26+Y35+Y36+Y37+Y38+Y40+Y41+Y42+Y43</f>
        <v>5.1</v>
      </c>
      <c r="Z25" s="130">
        <f>Y25-X25</f>
        <v>0.09999999999999964</v>
      </c>
      <c r="AA25" s="120">
        <f t="shared" si="12"/>
        <v>0.27717391304347827</v>
      </c>
      <c r="AB25" s="119">
        <f>AB26+AB35+AB36+AB37+AB38+AB40+AB41+AB42+AB43+AB44</f>
        <v>385.40000000000003</v>
      </c>
      <c r="AC25" s="119">
        <f>AC26+AC35+AC36+AC37+AC38+AC40+AC41+AC42+AC43+AC44</f>
        <v>382.90000000000003</v>
      </c>
      <c r="AD25" s="119">
        <f>AD26+AD35+AD36+AD37+AD38+AD40+AD41+AD42+AD43+AD44</f>
        <v>391.09999999999997</v>
      </c>
      <c r="AE25" s="119">
        <f t="shared" si="13"/>
        <v>8.199999999999932</v>
      </c>
      <c r="AF25" s="120">
        <f>AD25/AB25</f>
        <v>1.014789828749351</v>
      </c>
      <c r="AG25" s="119">
        <f>AG26+AG35+AG36+AG37+AG38+AG39+AG40+AG41+AG42+AG43+AG44</f>
        <v>8538.6</v>
      </c>
      <c r="AH25" s="119">
        <f>AH26+AH35+AH36+AH37+AH38+AH39+AH40+AH41+AH42+AH43+AH44</f>
        <v>3230</v>
      </c>
      <c r="AI25" s="119">
        <f>AI26+AI35+AI36+AI37+AI38+AI39+AI40+AI41+AI42+AI43+AI44</f>
        <v>3340.2999999999997</v>
      </c>
      <c r="AJ25" s="119">
        <f>AI25-AH25</f>
        <v>110.29999999999973</v>
      </c>
      <c r="AK25" s="120">
        <f>AI25/AG25</f>
        <v>0.3911999625231302</v>
      </c>
      <c r="AL25" s="119">
        <f>AL26+AL35+AL36+AL37+AL38+AL40+AL41+AL42+AL43+AL44</f>
        <v>461.59999999999997</v>
      </c>
      <c r="AM25" s="119">
        <f>AM26+AM35+AM36+AM37+AM38+AM40+AM41+AM42+AM43+AM44</f>
        <v>174.3</v>
      </c>
      <c r="AN25" s="119">
        <f>AN26+AN35+AN36+AN37+AN38+AN40+AN41+AN42+AN43+AN44</f>
        <v>254.4</v>
      </c>
      <c r="AO25" s="119">
        <f t="shared" si="16"/>
        <v>80.1</v>
      </c>
      <c r="AP25" s="120">
        <f t="shared" si="17"/>
        <v>0.5511265164644714</v>
      </c>
      <c r="AQ25" s="119">
        <f>AQ26+AQ35+AQ36+AQ37+AQ38+AQ40+AQ41+AQ42+AQ43</f>
        <v>1.5</v>
      </c>
      <c r="AR25" s="119">
        <f>AR26+AR35+AR36+AR37+AR38+AR40+AR41+AR42+AR43</f>
        <v>1.5</v>
      </c>
      <c r="AS25" s="119">
        <f>AS26+AS35+AS36+AS37+AS38+AS40+AS41+AS42+AS43</f>
        <v>299</v>
      </c>
      <c r="AT25" s="119">
        <f t="shared" si="18"/>
        <v>297.5</v>
      </c>
      <c r="AU25" s="120">
        <f>AS25/AQ25</f>
        <v>199.33333333333334</v>
      </c>
      <c r="AV25" s="119">
        <f>AV26+AV35+AV36+AV37+AV38+AV40+AV41+AV42+AV43</f>
        <v>3.8</v>
      </c>
      <c r="AW25" s="119">
        <f>AW26+AW35+AW36+AW37+AW38+AW40+AW41+AW42+AW43</f>
        <v>0.7</v>
      </c>
      <c r="AX25" s="119">
        <f>AX26+AX35+AX36+AX37+AX38+AX40+AX41+AX42+AX43</f>
        <v>0.7</v>
      </c>
      <c r="AY25" s="119">
        <f t="shared" si="19"/>
        <v>0</v>
      </c>
      <c r="AZ25" s="120">
        <f t="shared" si="20"/>
        <v>0.18421052631578946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18467.6</v>
      </c>
      <c r="E26" s="30">
        <f t="shared" si="21"/>
        <v>20444.399999999998</v>
      </c>
      <c r="F26" s="29">
        <f t="shared" si="26"/>
        <v>1976.7999999999993</v>
      </c>
      <c r="G26" s="31">
        <f t="shared" si="27"/>
        <v>0.2828351580852141</v>
      </c>
      <c r="H26" s="29">
        <f>SUM(H27:H33)</f>
        <v>64488.100000000006</v>
      </c>
      <c r="I26" s="29">
        <f>SUM(I27:I34)</f>
        <v>16231.5</v>
      </c>
      <c r="J26" s="29">
        <f>SUM(J27:J34)</f>
        <v>18017.899999999998</v>
      </c>
      <c r="K26" s="29">
        <f t="shared" si="28"/>
        <v>1786.3999999999978</v>
      </c>
      <c r="L26" s="31">
        <f t="shared" si="24"/>
        <v>0.27939883482378913</v>
      </c>
      <c r="M26" s="29">
        <f>M27+M28+M29+M30+M31+M32+M33+M34</f>
        <v>7795.7</v>
      </c>
      <c r="N26" s="30">
        <f>N27+N28+N29+N30+N31+N32+N33+N34</f>
        <v>2236.1</v>
      </c>
      <c r="O26" s="29">
        <f>SUM(O27:O34)</f>
        <v>2426.4999999999995</v>
      </c>
      <c r="P26" s="29">
        <f t="shared" si="8"/>
        <v>190.39999999999964</v>
      </c>
      <c r="Q26" s="31">
        <f t="shared" si="9"/>
        <v>0.31126133637774667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4.5</v>
      </c>
      <c r="Y26" s="30">
        <f>Y27+Y28+Y29+Y30+Y31+Y32</f>
        <v>4.6</v>
      </c>
      <c r="Z26" s="132">
        <f>Y26-X26</f>
        <v>0.09999999999999964</v>
      </c>
      <c r="AA26" s="31">
        <f>Y26/W26</f>
        <v>0.3129251700680272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2058.3</v>
      </c>
      <c r="AI26" s="29">
        <f>SUM(AI27:AI34)</f>
        <v>2108.3999999999996</v>
      </c>
      <c r="AJ26" s="29">
        <f>AI26-AH26</f>
        <v>50.099999999999454</v>
      </c>
      <c r="AK26" s="31">
        <f>AI26/AG26</f>
        <v>0.28777331913848164</v>
      </c>
      <c r="AL26" s="29">
        <f>AL27+AL28+AL29+AL30+AL31+AL32</f>
        <v>454.4</v>
      </c>
      <c r="AM26" s="29">
        <f>AM27+AM28+AM29+AM30+AM31+AM32</f>
        <v>173.3</v>
      </c>
      <c r="AN26" s="29">
        <f>AN27+AN28+AN29+AN30+AN31+AN32</f>
        <v>173.3</v>
      </c>
      <c r="AO26" s="29">
        <f t="shared" si="16"/>
        <v>0</v>
      </c>
      <c r="AP26" s="31">
        <f t="shared" si="17"/>
        <v>0.3813820422535212</v>
      </c>
      <c r="AQ26" s="29">
        <f>AQ27+AQ28+AQ29+AQ30+AQ31+AQ32</f>
        <v>0</v>
      </c>
      <c r="AR26" s="29"/>
      <c r="AS26" s="29">
        <f>AS27+AS28+AS29+AS30+AS32</f>
        <v>140.2</v>
      </c>
      <c r="AT26" s="29">
        <f t="shared" si="18"/>
        <v>140.2</v>
      </c>
      <c r="AU26" s="38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82.5</v>
      </c>
      <c r="E27" s="45">
        <f t="shared" si="21"/>
        <v>0</v>
      </c>
      <c r="F27" s="46">
        <f t="shared" si="26"/>
        <v>-82.5</v>
      </c>
      <c r="G27" s="47">
        <f t="shared" si="27"/>
        <v>0</v>
      </c>
      <c r="H27" s="44">
        <v>82.5</v>
      </c>
      <c r="I27" s="44">
        <v>82.5</v>
      </c>
      <c r="J27" s="44"/>
      <c r="K27" s="46">
        <f t="shared" si="28"/>
        <v>-82.5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17581.4</v>
      </c>
      <c r="E28" s="45">
        <f t="shared" si="21"/>
        <v>19144.3</v>
      </c>
      <c r="F28" s="46">
        <f t="shared" si="26"/>
        <v>1562.8999999999978</v>
      </c>
      <c r="G28" s="47">
        <f t="shared" si="27"/>
        <v>0.27354470894178834</v>
      </c>
      <c r="H28" s="44">
        <v>63993</v>
      </c>
      <c r="I28" s="44">
        <v>16000</v>
      </c>
      <c r="J28" s="44">
        <v>17562.8</v>
      </c>
      <c r="K28" s="46">
        <f t="shared" si="28"/>
        <v>1562.7999999999993</v>
      </c>
      <c r="L28" s="47">
        <f t="shared" si="24"/>
        <v>0.2744487678339818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1581.4</v>
      </c>
      <c r="O28" s="65">
        <f aca="true" t="shared" si="31" ref="O28:O35">T28+Y28+AD28+AI28+AN28+AS28+AX28</f>
        <v>1581.5</v>
      </c>
      <c r="P28" s="46">
        <f t="shared" si="8"/>
        <v>0.09999999999990905</v>
      </c>
      <c r="Q28" s="47">
        <f aca="true" t="shared" si="32" ref="Q28:Q34">O28/M28</f>
        <v>0.2638912064074754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1581.4</v>
      </c>
      <c r="AI28" s="45">
        <v>1581.5</v>
      </c>
      <c r="AJ28" s="46">
        <f>AI28-AH28</f>
        <v>0.09999999999990905</v>
      </c>
      <c r="AK28" s="47">
        <f>AI28/AG28</f>
        <v>0.2638912064074754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48.300000000000004</v>
      </c>
      <c r="E29" s="44">
        <f t="shared" si="21"/>
        <v>188.9</v>
      </c>
      <c r="F29" s="46">
        <f t="shared" si="26"/>
        <v>140.6</v>
      </c>
      <c r="G29" s="47">
        <f t="shared" si="27"/>
        <v>1.4874015748031497</v>
      </c>
      <c r="H29" s="44">
        <v>29.9</v>
      </c>
      <c r="I29" s="44">
        <v>8.6</v>
      </c>
      <c r="J29" s="44">
        <v>8.9</v>
      </c>
      <c r="K29" s="46">
        <f t="shared" si="28"/>
        <v>0.3000000000000007</v>
      </c>
      <c r="L29" s="79">
        <f t="shared" si="24"/>
        <v>0.2976588628762542</v>
      </c>
      <c r="M29" s="48">
        <f t="shared" si="29"/>
        <v>97.1</v>
      </c>
      <c r="N29" s="49">
        <f t="shared" si="30"/>
        <v>39.7</v>
      </c>
      <c r="O29" s="65">
        <f t="shared" si="31"/>
        <v>180</v>
      </c>
      <c r="P29" s="46">
        <f t="shared" si="8"/>
        <v>140.3</v>
      </c>
      <c r="Q29" s="47">
        <f t="shared" si="32"/>
        <v>1.8537590113285274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>
        <v>39.7</v>
      </c>
      <c r="AI29" s="45">
        <v>39.8</v>
      </c>
      <c r="AJ29" s="46">
        <f>AI29-AH29</f>
        <v>0.09999999999999432</v>
      </c>
      <c r="AK29" s="47">
        <f>AI29/AG29</f>
        <v>0.4098867147270855</v>
      </c>
      <c r="AL29" s="44"/>
      <c r="AM29" s="44"/>
      <c r="AN29" s="45"/>
      <c r="AO29" s="46"/>
      <c r="AP29" s="79"/>
      <c r="AQ29" s="44"/>
      <c r="AR29" s="44"/>
      <c r="AS29" s="45">
        <v>140.2</v>
      </c>
      <c r="AT29" s="46">
        <f>AS29-AR29</f>
        <v>140.2</v>
      </c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69.5</v>
      </c>
      <c r="E30" s="45">
        <f t="shared" si="21"/>
        <v>69.6</v>
      </c>
      <c r="F30" s="46">
        <f t="shared" si="26"/>
        <v>0.09999999999999432</v>
      </c>
      <c r="G30" s="47">
        <f t="shared" si="27"/>
        <v>0.4298949969116739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69.5</v>
      </c>
      <c r="O30" s="65">
        <f t="shared" si="31"/>
        <v>69.6</v>
      </c>
      <c r="P30" s="46">
        <f t="shared" si="8"/>
        <v>0.09999999999999432</v>
      </c>
      <c r="Q30" s="47">
        <f t="shared" si="32"/>
        <v>0.4298949969116739</v>
      </c>
      <c r="R30" s="44"/>
      <c r="S30" s="44"/>
      <c r="T30" s="45"/>
      <c r="U30" s="46"/>
      <c r="V30" s="38"/>
      <c r="W30" s="44">
        <v>14.7</v>
      </c>
      <c r="X30" s="44">
        <v>4.5</v>
      </c>
      <c r="Y30" s="45">
        <v>4.6</v>
      </c>
      <c r="Z30" s="133">
        <f>Y30-X30</f>
        <v>0.09999999999999964</v>
      </c>
      <c r="AA30" s="47">
        <f>Y30/W30</f>
        <v>0.3129251700680272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65</v>
      </c>
      <c r="AN30" s="45">
        <v>65</v>
      </c>
      <c r="AO30" s="46">
        <f>AN30-AM30</f>
        <v>0</v>
      </c>
      <c r="AP30" s="47">
        <f>AN30/AL30</f>
        <v>0.4415760869565218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183.3</v>
      </c>
      <c r="E31" s="45">
        <f t="shared" si="21"/>
        <v>201.89999999999998</v>
      </c>
      <c r="F31" s="46">
        <f t="shared" si="26"/>
        <v>18.599999999999966</v>
      </c>
      <c r="G31" s="47">
        <f t="shared" si="27"/>
        <v>0.32329863891112887</v>
      </c>
      <c r="H31" s="44">
        <v>317.3</v>
      </c>
      <c r="I31" s="44">
        <v>75</v>
      </c>
      <c r="J31" s="44">
        <v>93.6</v>
      </c>
      <c r="K31" s="46">
        <f t="shared" si="28"/>
        <v>18.599999999999994</v>
      </c>
      <c r="L31" s="47">
        <f>J31/H31</f>
        <v>0.2949889694295619</v>
      </c>
      <c r="M31" s="48">
        <f t="shared" si="29"/>
        <v>307.2</v>
      </c>
      <c r="N31" s="49">
        <f t="shared" si="30"/>
        <v>108.3</v>
      </c>
      <c r="O31" s="65">
        <f t="shared" si="31"/>
        <v>108.3</v>
      </c>
      <c r="P31" s="46">
        <f t="shared" si="8"/>
        <v>0</v>
      </c>
      <c r="Q31" s="47">
        <f t="shared" si="32"/>
        <v>0.3525390625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108.3</v>
      </c>
      <c r="AN31" s="45">
        <v>108.3</v>
      </c>
      <c r="AO31" s="46">
        <f>AN31-AM31</f>
        <v>0</v>
      </c>
      <c r="AP31" s="47">
        <f>AN31/AL31</f>
        <v>0.3525390625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89.6</v>
      </c>
      <c r="E32" s="45">
        <f t="shared" si="21"/>
        <v>294</v>
      </c>
      <c r="F32" s="46">
        <f t="shared" si="26"/>
        <v>204.4</v>
      </c>
      <c r="G32" s="47">
        <f t="shared" si="27"/>
        <v>3.28125</v>
      </c>
      <c r="H32" s="44">
        <v>55.4</v>
      </c>
      <c r="I32" s="44">
        <v>55.4</v>
      </c>
      <c r="J32" s="44">
        <v>209.9</v>
      </c>
      <c r="K32" s="46">
        <f t="shared" si="28"/>
        <v>154.5</v>
      </c>
      <c r="L32" s="79">
        <f>J32/H32</f>
        <v>3.788808664259928</v>
      </c>
      <c r="M32" s="48">
        <f t="shared" si="29"/>
        <v>34.2</v>
      </c>
      <c r="N32" s="49">
        <f t="shared" si="30"/>
        <v>34.2</v>
      </c>
      <c r="O32" s="65">
        <f t="shared" si="31"/>
        <v>84.1</v>
      </c>
      <c r="P32" s="46">
        <f t="shared" si="8"/>
        <v>49.89999999999999</v>
      </c>
      <c r="Q32" s="47">
        <f t="shared" si="32"/>
        <v>2.45906432748538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>
        <v>34.2</v>
      </c>
      <c r="AI32" s="45">
        <v>84.1</v>
      </c>
      <c r="AJ32" s="46">
        <f>AI32-AH32</f>
        <v>49.89999999999999</v>
      </c>
      <c r="AK32" s="47">
        <f>AI32/AG32</f>
        <v>2.45906432748538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153.3</v>
      </c>
      <c r="E33" s="45">
        <f t="shared" si="21"/>
        <v>228.4</v>
      </c>
      <c r="F33" s="46">
        <f t="shared" si="26"/>
        <v>75.1</v>
      </c>
      <c r="G33" s="47">
        <f t="shared" si="27"/>
        <v>0.523013510419052</v>
      </c>
      <c r="H33" s="44">
        <v>10</v>
      </c>
      <c r="I33" s="44">
        <v>10</v>
      </c>
      <c r="J33" s="44">
        <v>85.1</v>
      </c>
      <c r="K33" s="46">
        <f t="shared" si="28"/>
        <v>75.1</v>
      </c>
      <c r="L33" s="47">
        <f>J33/H33</f>
        <v>8.51</v>
      </c>
      <c r="M33" s="48">
        <f t="shared" si="29"/>
        <v>426.7</v>
      </c>
      <c r="N33" s="48">
        <f>S33+X33+AC33+AH33+AM33+AR33+AW33</f>
        <v>143.3</v>
      </c>
      <c r="O33" s="65">
        <f t="shared" si="31"/>
        <v>143.3</v>
      </c>
      <c r="P33" s="46">
        <f t="shared" si="8"/>
        <v>0</v>
      </c>
      <c r="Q33" s="47">
        <f t="shared" si="32"/>
        <v>0.33583313803609094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143.3</v>
      </c>
      <c r="AI33" s="45">
        <v>143.3</v>
      </c>
      <c r="AJ33" s="46">
        <f>AI33-AH33</f>
        <v>0</v>
      </c>
      <c r="AK33" s="47">
        <f>AI33/AG33</f>
        <v>0.33583313803609094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259.7</v>
      </c>
      <c r="E34" s="45">
        <f>J34+O34</f>
        <v>317.3</v>
      </c>
      <c r="F34" s="46">
        <f>E34-D34</f>
        <v>57.60000000000002</v>
      </c>
      <c r="G34" s="47"/>
      <c r="H34" s="44"/>
      <c r="I34" s="44"/>
      <c r="J34" s="44">
        <v>57.6</v>
      </c>
      <c r="K34" s="46">
        <f t="shared" si="28"/>
        <v>57.6</v>
      </c>
      <c r="L34" s="47"/>
      <c r="M34" s="48">
        <f>R34+W34+AB34+AG34+AL34+AQ34+AV34</f>
        <v>775.6</v>
      </c>
      <c r="N34" s="48">
        <f>S34+X34+AC34+AH34+AM34+AR34+AW34</f>
        <v>259.7</v>
      </c>
      <c r="O34" s="65">
        <f t="shared" si="31"/>
        <v>259.7</v>
      </c>
      <c r="P34" s="46">
        <f t="shared" si="8"/>
        <v>0</v>
      </c>
      <c r="Q34" s="47">
        <f t="shared" si="32"/>
        <v>0.3348375451263538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259.7</v>
      </c>
      <c r="AI34" s="45">
        <v>259.7</v>
      </c>
      <c r="AJ34" s="46">
        <f>AI34-AH34</f>
        <v>0</v>
      </c>
      <c r="AK34" s="47">
        <f>AI34/AG34</f>
        <v>0.3348375451263538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223.2</v>
      </c>
      <c r="E35" s="37">
        <f t="shared" si="21"/>
        <v>306.2</v>
      </c>
      <c r="F35" s="29">
        <f t="shared" si="26"/>
        <v>83</v>
      </c>
      <c r="G35" s="38">
        <f t="shared" si="27"/>
        <v>1.022029372496662</v>
      </c>
      <c r="H35" s="36">
        <v>299.6</v>
      </c>
      <c r="I35" s="36">
        <v>223.2</v>
      </c>
      <c r="J35" s="36">
        <v>306.2</v>
      </c>
      <c r="K35" s="29">
        <f t="shared" si="28"/>
        <v>83</v>
      </c>
      <c r="L35" s="38">
        <f>J35/H35</f>
        <v>1.022029372496662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427.2</v>
      </c>
      <c r="D36" s="36">
        <f t="shared" si="0"/>
        <v>427.2</v>
      </c>
      <c r="E36" s="37">
        <f t="shared" si="21"/>
        <v>455</v>
      </c>
      <c r="F36" s="29">
        <f t="shared" si="26"/>
        <v>27.80000000000001</v>
      </c>
      <c r="G36" s="38"/>
      <c r="H36" s="36">
        <v>427.2</v>
      </c>
      <c r="I36" s="36">
        <v>427.2</v>
      </c>
      <c r="J36" s="36">
        <v>442.9</v>
      </c>
      <c r="K36" s="29">
        <f t="shared" si="28"/>
        <v>15.699999999999989</v>
      </c>
      <c r="L36" s="38">
        <f>J36/H36</f>
        <v>1.036750936329588</v>
      </c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12.1</v>
      </c>
      <c r="P36" s="29">
        <f aca="true" t="shared" si="35" ref="P36:P45">O36-N36</f>
        <v>12.1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8.1</v>
      </c>
      <c r="AE36" s="29">
        <f>AD36-AC36</f>
        <v>8.1</v>
      </c>
      <c r="AF36" s="60"/>
      <c r="AG36" s="57"/>
      <c r="AH36" s="57"/>
      <c r="AI36" s="37"/>
      <c r="AJ36" s="32"/>
      <c r="AK36" s="47"/>
      <c r="AL36" s="36"/>
      <c r="AM36" s="36"/>
      <c r="AN36" s="37">
        <v>4</v>
      </c>
      <c r="AO36" s="29">
        <f>AN36-AM36</f>
        <v>4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1162.6</v>
      </c>
      <c r="D38" s="36">
        <f t="shared" si="0"/>
        <v>1162.6</v>
      </c>
      <c r="E38" s="37">
        <f t="shared" si="21"/>
        <v>4752.6</v>
      </c>
      <c r="F38" s="29">
        <f t="shared" si="26"/>
        <v>3590.0000000000005</v>
      </c>
      <c r="G38" s="38"/>
      <c r="H38" s="36"/>
      <c r="I38" s="36"/>
      <c r="J38" s="36">
        <v>3539</v>
      </c>
      <c r="K38" s="29">
        <f t="shared" si="28"/>
        <v>3539</v>
      </c>
      <c r="L38" s="38"/>
      <c r="M38" s="39">
        <f t="shared" si="33"/>
        <v>1162.6</v>
      </c>
      <c r="N38" s="40">
        <f t="shared" si="30"/>
        <v>1162.6</v>
      </c>
      <c r="O38" s="53">
        <f t="shared" si="34"/>
        <v>1213.6</v>
      </c>
      <c r="P38" s="29">
        <f t="shared" si="35"/>
        <v>51</v>
      </c>
      <c r="Q38" s="38">
        <f>O38/M38</f>
        <v>1.043867194219852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1162.6</v>
      </c>
      <c r="AH38" s="36">
        <v>1162.6</v>
      </c>
      <c r="AI38" s="37">
        <v>1213.6</v>
      </c>
      <c r="AJ38" s="32">
        <f>AI38-AH38</f>
        <v>51</v>
      </c>
      <c r="AK38" s="38">
        <f>AI38/AG38</f>
        <v>1.043867194219852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58</v>
      </c>
      <c r="F39" s="29">
        <f>E39-D39</f>
        <v>58</v>
      </c>
      <c r="G39" s="38"/>
      <c r="H39" s="36"/>
      <c r="I39" s="36"/>
      <c r="J39" s="36">
        <v>51.2</v>
      </c>
      <c r="K39" s="29">
        <f t="shared" si="28"/>
        <v>51.2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6.8</v>
      </c>
      <c r="P39" s="29">
        <f t="shared" si="35"/>
        <v>6.8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6.8</v>
      </c>
      <c r="AJ39" s="32">
        <f>AI39-AH39</f>
        <v>6.8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157</v>
      </c>
      <c r="F40" s="29">
        <f t="shared" si="26"/>
        <v>157</v>
      </c>
      <c r="G40" s="38"/>
      <c r="H40" s="36"/>
      <c r="I40" s="36"/>
      <c r="J40" s="36"/>
      <c r="K40" s="29"/>
      <c r="L40" s="38"/>
      <c r="M40" s="39">
        <f t="shared" si="33"/>
        <v>0</v>
      </c>
      <c r="N40" s="40">
        <f t="shared" si="30"/>
        <v>0</v>
      </c>
      <c r="O40" s="53">
        <f t="shared" si="34"/>
        <v>157</v>
      </c>
      <c r="P40" s="29">
        <f t="shared" si="35"/>
        <v>157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>
        <v>157</v>
      </c>
      <c r="AT40" s="29">
        <f>AS40-AR40</f>
        <v>157</v>
      </c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112.2</v>
      </c>
      <c r="E41" s="37">
        <f t="shared" si="21"/>
        <v>180.70000000000002</v>
      </c>
      <c r="F41" s="29">
        <f t="shared" si="26"/>
        <v>68.50000000000001</v>
      </c>
      <c r="G41" s="38">
        <f>E41/C41</f>
        <v>0.7156435643564357</v>
      </c>
      <c r="H41" s="37">
        <v>252.5</v>
      </c>
      <c r="I41" s="36">
        <v>112.2</v>
      </c>
      <c r="J41" s="36">
        <v>179.8</v>
      </c>
      <c r="K41" s="29">
        <f>J41-I41</f>
        <v>67.60000000000001</v>
      </c>
      <c r="L41" s="38">
        <f>J41/H41</f>
        <v>0.7120792079207922</v>
      </c>
      <c r="M41" s="39">
        <f t="shared" si="33"/>
        <v>0</v>
      </c>
      <c r="N41" s="40">
        <f>S41+X41+AC41+AH41+AM41+AR41+AW41</f>
        <v>0</v>
      </c>
      <c r="O41" s="53">
        <f t="shared" si="34"/>
        <v>0.9</v>
      </c>
      <c r="P41" s="29">
        <f t="shared" si="35"/>
        <v>0.9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0.9</v>
      </c>
      <c r="AJ41" s="32">
        <f>AI41-AH41</f>
        <v>0.9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13.1</v>
      </c>
      <c r="E42" s="44">
        <f t="shared" si="21"/>
        <v>16.4</v>
      </c>
      <c r="F42" s="46">
        <f t="shared" si="26"/>
        <v>3.299999999999999</v>
      </c>
      <c r="G42" s="47">
        <f>E42/C42</f>
        <v>0.23665223665223664</v>
      </c>
      <c r="H42" s="45"/>
      <c r="I42" s="44"/>
      <c r="J42" s="44">
        <v>3</v>
      </c>
      <c r="K42" s="46">
        <f>J42-I42</f>
        <v>3</v>
      </c>
      <c r="L42" s="47"/>
      <c r="M42" s="48">
        <f t="shared" si="33"/>
        <v>69.3</v>
      </c>
      <c r="N42" s="49">
        <f>S42+X42+AC42+AH42+AM42+AR42+AW42</f>
        <v>13.1</v>
      </c>
      <c r="O42" s="65">
        <f t="shared" si="34"/>
        <v>13.4</v>
      </c>
      <c r="P42" s="46">
        <f t="shared" si="35"/>
        <v>0.3000000000000007</v>
      </c>
      <c r="Q42" s="47">
        <f>O42/M42</f>
        <v>0.19336219336219337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>
        <v>0.5</v>
      </c>
      <c r="Y42" s="45">
        <v>0.5</v>
      </c>
      <c r="Z42" s="133">
        <f>Y42-X42</f>
        <v>0</v>
      </c>
      <c r="AA42" s="47">
        <f>Y42/W42</f>
        <v>0.13513513513513511</v>
      </c>
      <c r="AB42" s="44">
        <v>2.8</v>
      </c>
      <c r="AC42" s="44">
        <v>0.3</v>
      </c>
      <c r="AD42" s="45">
        <v>0.3</v>
      </c>
      <c r="AE42" s="55">
        <f>AD42-AC42</f>
        <v>0</v>
      </c>
      <c r="AF42" s="60">
        <f>AD42/AB42</f>
        <v>0.10714285714285715</v>
      </c>
      <c r="AG42" s="54">
        <v>49.4</v>
      </c>
      <c r="AH42" s="54">
        <v>9.1</v>
      </c>
      <c r="AI42" s="45">
        <v>9.1</v>
      </c>
      <c r="AJ42" s="55">
        <f>AI42-AH42</f>
        <v>0</v>
      </c>
      <c r="AK42" s="47">
        <f>AI42/AG42</f>
        <v>0.18421052631578946</v>
      </c>
      <c r="AL42" s="44">
        <v>7.2</v>
      </c>
      <c r="AM42" s="44">
        <v>1</v>
      </c>
      <c r="AN42" s="45">
        <v>1</v>
      </c>
      <c r="AO42" s="46">
        <f>AN42-AM42</f>
        <v>0</v>
      </c>
      <c r="AP42" s="47">
        <f>AN42/AL42</f>
        <v>0.1388888888888889</v>
      </c>
      <c r="AQ42" s="44">
        <v>1.5</v>
      </c>
      <c r="AR42" s="44">
        <v>1.5</v>
      </c>
      <c r="AS42" s="45">
        <v>1.8</v>
      </c>
      <c r="AT42" s="46">
        <f>AS42-AR42</f>
        <v>0.30000000000000004</v>
      </c>
      <c r="AU42" s="151">
        <f>AS42/AQ42</f>
        <v>1.2</v>
      </c>
      <c r="AV42" s="44">
        <v>3.8</v>
      </c>
      <c r="AW42" s="45">
        <v>0.7</v>
      </c>
      <c r="AX42" s="45">
        <v>0.7</v>
      </c>
      <c r="AY42" s="46">
        <f>AX42-AW42</f>
        <v>0</v>
      </c>
      <c r="AZ42" s="79">
        <f>AX42/AV42</f>
        <v>0.18421052631578946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1.5</v>
      </c>
      <c r="F43" s="36">
        <f t="shared" si="26"/>
        <v>1.5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1.5</v>
      </c>
      <c r="P43" s="37">
        <f t="shared" si="35"/>
        <v>1.5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1.5</v>
      </c>
      <c r="AJ43" s="32">
        <f>AI43-AH43</f>
        <v>1.5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679.5999999999999</v>
      </c>
      <c r="F44" s="128">
        <f t="shared" si="26"/>
        <v>0.09999999999990905</v>
      </c>
      <c r="G44" s="38">
        <f>E44/C44</f>
        <v>1.000147167034584</v>
      </c>
      <c r="H44" s="89">
        <v>296.9</v>
      </c>
      <c r="I44" s="89">
        <v>296.9</v>
      </c>
      <c r="J44" s="159">
        <v>296.9</v>
      </c>
      <c r="K44" s="29">
        <f>J44-I44</f>
        <v>0</v>
      </c>
      <c r="L44" s="38">
        <f>J44/H44</f>
        <v>1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382.7</v>
      </c>
      <c r="P44" s="129">
        <f>O44-N44</f>
        <v>0.0999999999999659</v>
      </c>
      <c r="Q44" s="38">
        <f>O44/M44</f>
        <v>1.0002613695765812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>
        <f>AD44-AC44</f>
        <v>0.0999999999999659</v>
      </c>
      <c r="AF44" s="56">
        <f>AD44/AB44</f>
        <v>1.0002613695765812</v>
      </c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411832.60000000003</v>
      </c>
      <c r="D45" s="126">
        <f>I45+N45</f>
        <v>145538.7</v>
      </c>
      <c r="E45" s="126">
        <f>J45+O45</f>
        <v>154864.1</v>
      </c>
      <c r="F45" s="126">
        <f t="shared" si="26"/>
        <v>9325.399999999994</v>
      </c>
      <c r="G45" s="148">
        <f>E45/C45</f>
        <v>0.37603652552032063</v>
      </c>
      <c r="H45" s="126">
        <f>H8+H25</f>
        <v>272147.9</v>
      </c>
      <c r="I45" s="126">
        <f>I8+I25</f>
        <v>96338.1</v>
      </c>
      <c r="J45" s="126">
        <f>J8+J25</f>
        <v>105135.70000000001</v>
      </c>
      <c r="K45" s="126">
        <f>J45-I45</f>
        <v>8797.600000000006</v>
      </c>
      <c r="L45" s="148">
        <f>J45/H45</f>
        <v>0.38631824827602934</v>
      </c>
      <c r="M45" s="126">
        <f>M8+M25</f>
        <v>139684.7</v>
      </c>
      <c r="N45" s="126">
        <f>N8+N25</f>
        <v>49200.600000000006</v>
      </c>
      <c r="O45" s="126">
        <f>O8+O25</f>
        <v>49728.4</v>
      </c>
      <c r="P45" s="126">
        <f t="shared" si="35"/>
        <v>527.7999999999956</v>
      </c>
      <c r="Q45" s="148">
        <f>O45/M45</f>
        <v>0.3560046304283862</v>
      </c>
      <c r="R45" s="126">
        <f>R8+R25</f>
        <v>2218.9</v>
      </c>
      <c r="S45" s="126">
        <f>S8+S25</f>
        <v>292.59999999999997</v>
      </c>
      <c r="T45" s="126">
        <f>T8+T25</f>
        <v>292.79999999999995</v>
      </c>
      <c r="U45" s="126">
        <f>T45-S45</f>
        <v>0.19999999999998863</v>
      </c>
      <c r="V45" s="148">
        <f>T45/R45</f>
        <v>0.13195727612781105</v>
      </c>
      <c r="W45" s="126">
        <f>W8+W25</f>
        <v>4947.599999999999</v>
      </c>
      <c r="X45" s="126">
        <f>X8+X25</f>
        <v>1222.2</v>
      </c>
      <c r="Y45" s="126">
        <f>Y8+Y25</f>
        <v>1425.8999999999999</v>
      </c>
      <c r="Z45" s="126">
        <f>Y45-X45</f>
        <v>203.69999999999982</v>
      </c>
      <c r="AA45" s="149">
        <f>Y45/W45</f>
        <v>0.2882003395585739</v>
      </c>
      <c r="AB45" s="126">
        <f>AB8+AB25</f>
        <v>10688.1</v>
      </c>
      <c r="AC45" s="126">
        <f>AC8+AC25</f>
        <v>4425.9</v>
      </c>
      <c r="AD45" s="126">
        <f>AD8+AD25</f>
        <v>4213.9</v>
      </c>
      <c r="AE45" s="126">
        <f>AD45-AC45</f>
        <v>-212</v>
      </c>
      <c r="AF45" s="148">
        <f>AD45/AB45</f>
        <v>0.39426090699001687</v>
      </c>
      <c r="AG45" s="126">
        <f>AG8+AG25</f>
        <v>88431</v>
      </c>
      <c r="AH45" s="126">
        <f>AH8+AH25</f>
        <v>30712</v>
      </c>
      <c r="AI45" s="126">
        <f>AI8+AI25</f>
        <v>30902.399999999998</v>
      </c>
      <c r="AJ45" s="126">
        <f>AI45-AH45</f>
        <v>190.39999999999782</v>
      </c>
      <c r="AK45" s="149">
        <f>AI45/AG45</f>
        <v>0.3494521152084676</v>
      </c>
      <c r="AL45" s="126">
        <f>AL8+AL25</f>
        <v>17494.999999999996</v>
      </c>
      <c r="AM45" s="126">
        <f>AM8+AM25</f>
        <v>7699.3</v>
      </c>
      <c r="AN45" s="126">
        <f>AN8+AN25</f>
        <v>7779.400000000001</v>
      </c>
      <c r="AO45" s="126">
        <f>AN45-AM45</f>
        <v>80.10000000000036</v>
      </c>
      <c r="AP45" s="148">
        <f>AN45/AL45</f>
        <v>0.4446641897685054</v>
      </c>
      <c r="AQ45" s="126">
        <f>AQ8+AQ25</f>
        <v>9934.9</v>
      </c>
      <c r="AR45" s="126">
        <f>AR8+AR25</f>
        <v>3206</v>
      </c>
      <c r="AS45" s="126">
        <f>AS8+AS25</f>
        <v>3471.3</v>
      </c>
      <c r="AT45" s="126">
        <f>AS45-AR45</f>
        <v>265.3000000000002</v>
      </c>
      <c r="AU45" s="149">
        <f>AS45/AQ45</f>
        <v>0.34940462410290996</v>
      </c>
      <c r="AV45" s="126">
        <f>AV8+AV25</f>
        <v>5969.2</v>
      </c>
      <c r="AW45" s="126">
        <f>AW8+AW25</f>
        <v>1642.6000000000001</v>
      </c>
      <c r="AX45" s="126">
        <f>AX8+AX25</f>
        <v>1642.7</v>
      </c>
      <c r="AY45" s="126">
        <f>AX45-AW45</f>
        <v>0.09999999999990905</v>
      </c>
      <c r="AZ45" s="120">
        <f>AX45/AV45</f>
        <v>0.27519600616498024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61"/>
      <c r="B46" s="161"/>
      <c r="C46" s="161"/>
      <c r="D46" s="161"/>
      <c r="E46" s="161"/>
      <c r="F46" s="161"/>
      <c r="G46" s="161"/>
      <c r="H46" s="161"/>
      <c r="I46" s="161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2023-05-10T11:24:26Z</cp:lastPrinted>
  <dcterms:created xsi:type="dcterms:W3CDTF">2006-11-08T10:58:51Z</dcterms:created>
  <dcterms:modified xsi:type="dcterms:W3CDTF">2023-06-06T11:34:10Z</dcterms:modified>
  <cp:category/>
  <cp:version/>
  <cp:contentType/>
  <cp:contentStatus/>
</cp:coreProperties>
</file>