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<sst xmlns="http://schemas.openxmlformats.org/spreadsheetml/2006/main" count="101" uniqueCount="54">
  <si>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</si>
  <si>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</si>
  <si>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</si>
  <si>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</si>
  <si>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</si>
  <si>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</si>
  <si>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</si>
  <si>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</si>
  <si>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</si>
  <si>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</si>
  <si>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</si>
  <si>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</si>
  <si>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</si>
  <si>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</si>
  <si>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</si>
  <si>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</si>
  <si>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</si>
  <si>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</si>
  <si>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</si>
  <si>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</si>
  <si>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</si>
  <si>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</si>
  <si>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</si>
  <si>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</si>
  <si>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</si>
  <si>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</si>
  <si>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</si>
  <si>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</si>
  <si>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</si>
  <si>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</si>
  <si>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</si>
  <si>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</si>
  <si>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</si>
  <si>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</si>
  <si>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</si>
  <si>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</si>
  <si>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</si>
  <si>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</si>
  <si>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</si>
  <si>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</si>
  <si>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</si>
  <si>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</si>
  <si>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</si>
  <si>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</si>
  <si>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</si>
  <si>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</si>
  <si>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</si>
  <si>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</si>
  <si>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</si>
  <si>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</si>
  <si>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8-и месяцев</t>
  </si>
  <si>
    <t>Фактическое поступление на 01.09.22</t>
  </si>
  <si>
    <t>Отклонение 8-и месяцев</t>
  </si>
  <si>
    <t xml:space="preserve"> Выполнение плана по доходам консолидированного бюджета Константиновского района на 1сентября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</si>
</sst>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2214292"/>
        <c:axId val="38485781"/>
      </c:barChart>
      <c:catAx>
        <c:axId val="5221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5781"/>
        <c:crosses val="autoZero"/>
        <c:auto val="1"/>
        <c:lblOffset val="100"/>
        <c:tickLblSkip val="1"/>
        <c:noMultiLvlLbl val="0"/>
      </c:catAx>
      <c:valAx>
        <c:axId val="38485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4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47798"/>
        <c:axId val="64756183"/>
      </c:barChart>
      <c:catAx>
        <c:axId val="18547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6183"/>
        <c:crosses val="autoZero"/>
        <c:auto val="1"/>
        <c:lblOffset val="100"/>
        <c:tickLblSkip val="1"/>
        <c:noMultiLvlLbl val="0"/>
      </c:catAx>
      <c:valAx>
        <c:axId val="647561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4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8402328"/>
        <c:axId val="59143577"/>
      </c:bar3DChart>
      <c:catAx>
        <c:axId val="4840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43577"/>
        <c:crosses val="autoZero"/>
        <c:auto val="1"/>
        <c:lblOffset val="100"/>
        <c:tickLblSkip val="1"/>
        <c:noMultiLvlLbl val="0"/>
      </c:catAx>
      <c:valAx>
        <c:axId val="59143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2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9127258"/>
        <c:axId val="35312219"/>
      </c:bar3DChart>
      <c:catAx>
        <c:axId val="1912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12219"/>
        <c:crosses val="autoZero"/>
        <c:auto val="1"/>
        <c:lblOffset val="100"/>
        <c:tickLblSkip val="1"/>
        <c:noMultiLvlLbl val="0"/>
      </c:catAx>
      <c:valAx>
        <c:axId val="35312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7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3592860"/>
        <c:axId val="11120669"/>
      </c:bar3DChart>
      <c:catAx>
        <c:axId val="135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120669"/>
        <c:crosses val="autoZero"/>
        <c:auto val="1"/>
        <c:lblOffset val="100"/>
        <c:tickLblSkip val="1"/>
        <c:noMultiLvlLbl val="0"/>
      </c:catAx>
      <c:valAx>
        <c:axId val="1112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2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pane xSplit="2" topLeftCell="C1" activePane="topRight" state="frozen"/>
      <selection pane="topLeft" activeCell="A1" sqref="A1"/>
      <selection pane="topRight" activeCell="T45" sqref="T45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62" t="s">
        <v>53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V2" s="5"/>
      <c r="AA2" s="5"/>
    </row>
    <row r="3" spans="2:53" s="59" customFormat="1" ht="17.25" customHeight="1" thickBo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80" t="s">
        <v>0</v>
      </c>
      <c r="C4" s="185" t="s">
        <v>14</v>
      </c>
      <c r="D4" s="186"/>
      <c r="E4" s="186"/>
      <c r="F4" s="186"/>
      <c r="G4" s="187"/>
      <c r="H4" s="172" t="s">
        <v>13</v>
      </c>
      <c r="I4" s="173"/>
      <c r="J4" s="173"/>
      <c r="K4" s="173"/>
      <c r="L4" s="174"/>
      <c r="M4" s="172" t="s">
        <v>1</v>
      </c>
      <c r="N4" s="173"/>
      <c r="O4" s="173"/>
      <c r="P4" s="173"/>
      <c r="Q4" s="174"/>
      <c r="R4" s="172" t="s">
        <v>6</v>
      </c>
      <c r="S4" s="173"/>
      <c r="T4" s="173"/>
      <c r="U4" s="173"/>
      <c r="V4" s="174"/>
      <c r="W4" s="170" t="s">
        <v>11</v>
      </c>
      <c r="X4" s="170"/>
      <c r="Y4" s="170"/>
      <c r="Z4" s="170"/>
      <c r="AA4" s="171"/>
      <c r="AB4" s="170" t="s">
        <v>10</v>
      </c>
      <c r="AC4" s="170"/>
      <c r="AD4" s="170"/>
      <c r="AE4" s="170"/>
      <c r="AF4" s="171"/>
      <c r="AG4" s="172" t="s">
        <v>12</v>
      </c>
      <c r="AH4" s="173"/>
      <c r="AI4" s="173"/>
      <c r="AJ4" s="173"/>
      <c r="AK4" s="174"/>
      <c r="AL4" s="170" t="s">
        <v>9</v>
      </c>
      <c r="AM4" s="170"/>
      <c r="AN4" s="170"/>
      <c r="AO4" s="170"/>
      <c r="AP4" s="171"/>
      <c r="AQ4" s="170" t="s">
        <v>8</v>
      </c>
      <c r="AR4" s="170"/>
      <c r="AS4" s="170"/>
      <c r="AT4" s="170"/>
      <c r="AU4" s="171"/>
      <c r="AV4" s="170" t="s">
        <v>7</v>
      </c>
      <c r="AW4" s="170"/>
      <c r="AX4" s="170"/>
      <c r="AY4" s="170"/>
      <c r="AZ4" s="171"/>
      <c r="BA4" s="125"/>
    </row>
    <row r="5" spans="2:53" s="10" customFormat="1" ht="19.5" customHeight="1">
      <c r="B5" s="181"/>
      <c r="C5" s="177" t="s">
        <v>5</v>
      </c>
      <c r="D5" s="164" t="s">
        <v>50</v>
      </c>
      <c r="E5" s="164" t="s">
        <v>51</v>
      </c>
      <c r="F5" s="164" t="s">
        <v>52</v>
      </c>
      <c r="G5" s="166" t="s">
        <v>19</v>
      </c>
      <c r="H5" s="168" t="s">
        <v>5</v>
      </c>
      <c r="I5" s="164" t="s">
        <v>50</v>
      </c>
      <c r="J5" s="164" t="s">
        <v>51</v>
      </c>
      <c r="K5" s="164" t="s">
        <v>52</v>
      </c>
      <c r="L5" s="175" t="s">
        <v>19</v>
      </c>
      <c r="M5" s="183" t="s">
        <v>5</v>
      </c>
      <c r="N5" s="164" t="s">
        <v>50</v>
      </c>
      <c r="O5" s="164" t="s">
        <v>51</v>
      </c>
      <c r="P5" s="164" t="s">
        <v>52</v>
      </c>
      <c r="Q5" s="166" t="s">
        <v>19</v>
      </c>
      <c r="R5" s="168" t="s">
        <v>5</v>
      </c>
      <c r="S5" s="164" t="s">
        <v>50</v>
      </c>
      <c r="T5" s="164" t="s">
        <v>51</v>
      </c>
      <c r="U5" s="164" t="s">
        <v>52</v>
      </c>
      <c r="V5" s="166" t="s">
        <v>19</v>
      </c>
      <c r="W5" s="168" t="s">
        <v>5</v>
      </c>
      <c r="X5" s="164" t="s">
        <v>50</v>
      </c>
      <c r="Y5" s="164" t="s">
        <v>51</v>
      </c>
      <c r="Z5" s="164" t="s">
        <v>52</v>
      </c>
      <c r="AA5" s="166" t="s">
        <v>19</v>
      </c>
      <c r="AB5" s="168" t="s">
        <v>5</v>
      </c>
      <c r="AC5" s="164" t="s">
        <v>50</v>
      </c>
      <c r="AD5" s="164" t="s">
        <v>51</v>
      </c>
      <c r="AE5" s="164" t="s">
        <v>52</v>
      </c>
      <c r="AF5" s="166" t="s">
        <v>19</v>
      </c>
      <c r="AG5" s="168" t="s">
        <v>5</v>
      </c>
      <c r="AH5" s="164" t="s">
        <v>50</v>
      </c>
      <c r="AI5" s="164" t="s">
        <v>51</v>
      </c>
      <c r="AJ5" s="164" t="s">
        <v>52</v>
      </c>
      <c r="AK5" s="166" t="s">
        <v>19</v>
      </c>
      <c r="AL5" s="168" t="s">
        <v>5</v>
      </c>
      <c r="AM5" s="164" t="s">
        <v>50</v>
      </c>
      <c r="AN5" s="164" t="s">
        <v>51</v>
      </c>
      <c r="AO5" s="164" t="s">
        <v>52</v>
      </c>
      <c r="AP5" s="166" t="s">
        <v>19</v>
      </c>
      <c r="AQ5" s="168" t="s">
        <v>5</v>
      </c>
      <c r="AR5" s="164" t="s">
        <v>50</v>
      </c>
      <c r="AS5" s="164" t="s">
        <v>51</v>
      </c>
      <c r="AT5" s="164" t="s">
        <v>52</v>
      </c>
      <c r="AU5" s="166" t="s">
        <v>19</v>
      </c>
      <c r="AV5" s="168" t="s">
        <v>5</v>
      </c>
      <c r="AW5" s="164" t="s">
        <v>50</v>
      </c>
      <c r="AX5" s="164" t="s">
        <v>51</v>
      </c>
      <c r="AY5" s="164" t="s">
        <v>52</v>
      </c>
      <c r="AZ5" s="166" t="s">
        <v>19</v>
      </c>
      <c r="BA5" s="4"/>
    </row>
    <row r="6" spans="2:53" s="10" customFormat="1" ht="27" customHeight="1">
      <c r="B6" s="182"/>
      <c r="C6" s="178"/>
      <c r="D6" s="165"/>
      <c r="E6" s="165"/>
      <c r="F6" s="165"/>
      <c r="G6" s="167"/>
      <c r="H6" s="169"/>
      <c r="I6" s="165"/>
      <c r="J6" s="165"/>
      <c r="K6" s="165"/>
      <c r="L6" s="176"/>
      <c r="M6" s="184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306698.6</v>
      </c>
      <c r="D8" s="92">
        <f aca="true" t="shared" si="0" ref="D8:D41">I8+N8</f>
        <v>180456.9</v>
      </c>
      <c r="E8" s="93">
        <f>J8+O8</f>
        <v>197042.8</v>
      </c>
      <c r="F8" s="92">
        <f>E8-D8</f>
        <v>16585.899999999994</v>
      </c>
      <c r="G8" s="94">
        <f>E8/C8</f>
        <v>0.6424639695127399</v>
      </c>
      <c r="H8" s="92">
        <f>H9+H10+H11+H16+H24</f>
        <v>184264.1</v>
      </c>
      <c r="I8" s="92">
        <f>I9+I10+I11+I16+I24</f>
        <v>115963.3</v>
      </c>
      <c r="J8" s="92">
        <f>J9+J10+J11+J16+J24</f>
        <v>128392.70000000001</v>
      </c>
      <c r="K8" s="92">
        <f>J8-I8</f>
        <v>12429.400000000009</v>
      </c>
      <c r="L8" s="94">
        <f aca="true" t="shared" si="1" ref="L8:L16">J8/H8</f>
        <v>0.6967862974936518</v>
      </c>
      <c r="M8" s="92">
        <f>M9+M10+M11+M16+M24</f>
        <v>122434.5</v>
      </c>
      <c r="N8" s="92">
        <f>N9+N10+N11+N16+N24</f>
        <v>64493.6</v>
      </c>
      <c r="O8" s="92">
        <f>O9+O10+O11+O16+O24</f>
        <v>68650.09999999999</v>
      </c>
      <c r="P8" s="92">
        <f>O8-N8</f>
        <v>4156.499999999993</v>
      </c>
      <c r="Q8" s="94">
        <f>O8/M8</f>
        <v>0.5607087871474135</v>
      </c>
      <c r="R8" s="95">
        <f>R9+R10+R11+R16+R24</f>
        <v>2120.5</v>
      </c>
      <c r="S8" s="95">
        <f>S9+S10+S11+S16+S24</f>
        <v>559.5</v>
      </c>
      <c r="T8" s="95">
        <f>T9+T10+T11+T16+T24</f>
        <v>639.8</v>
      </c>
      <c r="U8" s="95">
        <f>T8-S8</f>
        <v>80.29999999999995</v>
      </c>
      <c r="V8" s="96">
        <f>T8/R8</f>
        <v>0.30172129214807825</v>
      </c>
      <c r="W8" s="95">
        <f>W9+W10+W11+W16+W24</f>
        <v>5421.4</v>
      </c>
      <c r="X8" s="95">
        <f>X9+X10+X11+X16+X24</f>
        <v>1548.5000000000002</v>
      </c>
      <c r="Y8" s="95">
        <f>Y9+Y10+Y11+Y16+Y24</f>
        <v>1561.4</v>
      </c>
      <c r="Z8" s="106">
        <f>Y8-X8</f>
        <v>12.899999999999864</v>
      </c>
      <c r="AA8" s="96">
        <f>Y8/W8</f>
        <v>0.28800678791456086</v>
      </c>
      <c r="AB8" s="95">
        <f>AB9+AB10+AB11+AB16+AB24</f>
        <v>8634</v>
      </c>
      <c r="AC8" s="95">
        <f>AC9+AC10+AC11+AC16+AC24</f>
        <v>5556.4</v>
      </c>
      <c r="AD8" s="95">
        <f>AD9+AD10+AD11+AD16+AD24</f>
        <v>6708.599999999999</v>
      </c>
      <c r="AE8" s="95">
        <f>AD8-AC8</f>
        <v>1152.1999999999998</v>
      </c>
      <c r="AF8" s="96">
        <f>AD8/AB8</f>
        <v>0.7769979152189019</v>
      </c>
      <c r="AG8" s="95">
        <f>AG9+AG10+AG11+AG16+AG24</f>
        <v>77042.6</v>
      </c>
      <c r="AH8" s="95">
        <f>AH9+AH10+AH11+AH16+AH24</f>
        <v>40351.2</v>
      </c>
      <c r="AI8" s="95">
        <f>AI9+AI10+AI11+AI16+AI24</f>
        <v>41508.6</v>
      </c>
      <c r="AJ8" s="95">
        <f>AI8-AH8</f>
        <v>1157.4000000000015</v>
      </c>
      <c r="AK8" s="96">
        <f>AI8/AG8</f>
        <v>0.5387746519458065</v>
      </c>
      <c r="AL8" s="95">
        <f>AL9+AL10+AL11+AL16+AL24</f>
        <v>14888.3</v>
      </c>
      <c r="AM8" s="95">
        <f>AM9+AM10+AM11+AM16+AM24</f>
        <v>8589.8</v>
      </c>
      <c r="AN8" s="95">
        <f>AN9+AN10+AN11+AN16+AN24</f>
        <v>10088.599999999999</v>
      </c>
      <c r="AO8" s="92">
        <f>AN8-AM8</f>
        <v>1498.7999999999993</v>
      </c>
      <c r="AP8" s="94">
        <f>AN8/AL8</f>
        <v>0.6776193386753356</v>
      </c>
      <c r="AQ8" s="95">
        <f>AQ9++AQ10+AQ11+AQ16+AQ24</f>
        <v>8912</v>
      </c>
      <c r="AR8" s="95">
        <f>AR9++AR10+AR11+AR16+AR24</f>
        <v>4930</v>
      </c>
      <c r="AS8" s="95">
        <f>AS9++AS10+AS11+AS16+AS24</f>
        <v>5142.9</v>
      </c>
      <c r="AT8" s="92">
        <f>AS8-AR8</f>
        <v>212.89999999999964</v>
      </c>
      <c r="AU8" s="94">
        <f>AS8/AQ8</f>
        <v>0.5770758527827647</v>
      </c>
      <c r="AV8" s="95">
        <f>AV9+AV10+AV11+AV16+AV24</f>
        <v>5415.7</v>
      </c>
      <c r="AW8" s="95">
        <f>AW9+AW10+AW11+AW16+AW24</f>
        <v>2958.2</v>
      </c>
      <c r="AX8" s="95">
        <f>AX9+AX10+AX11+AX16+AX24</f>
        <v>3000.2</v>
      </c>
      <c r="AY8" s="92">
        <f>AX8-AW8</f>
        <v>42</v>
      </c>
      <c r="AZ8" s="94">
        <f>AX8/AV8</f>
        <v>0.5539819413926177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70306.2</v>
      </c>
      <c r="E9" s="32">
        <f aca="true" t="shared" si="3" ref="E9:E15">J9+O9</f>
        <v>77824.59999999999</v>
      </c>
      <c r="F9" s="26">
        <f aca="true" t="shared" si="4" ref="F9:F24">E9-D9</f>
        <v>7518.399999999994</v>
      </c>
      <c r="G9" s="33">
        <f>E9/C9</f>
        <v>0.5928626060035407</v>
      </c>
      <c r="H9" s="31">
        <v>106158.2</v>
      </c>
      <c r="I9" s="31">
        <v>55958.2</v>
      </c>
      <c r="J9" s="31">
        <v>62782.1</v>
      </c>
      <c r="K9" s="26">
        <f aca="true" t="shared" si="5" ref="K9:K16">J9-I9</f>
        <v>6823.9000000000015</v>
      </c>
      <c r="L9" s="33">
        <f t="shared" si="1"/>
        <v>0.5914013236848402</v>
      </c>
      <c r="M9" s="34">
        <f aca="true" t="shared" si="6" ref="M9:O11">R9+W9+AB9+AG9+AL9+AQ9+AV9</f>
        <v>25111</v>
      </c>
      <c r="N9" s="35">
        <f t="shared" si="6"/>
        <v>14348</v>
      </c>
      <c r="O9" s="34">
        <f t="shared" si="6"/>
        <v>15042.499999999998</v>
      </c>
      <c r="P9" s="26">
        <f>O9-N9</f>
        <v>694.4999999999982</v>
      </c>
      <c r="Q9" s="33">
        <f>O9/M9</f>
        <v>0.5990402612400939</v>
      </c>
      <c r="R9" s="31">
        <v>220</v>
      </c>
      <c r="S9" s="31">
        <v>87.8</v>
      </c>
      <c r="T9" s="32">
        <v>87.7</v>
      </c>
      <c r="U9" s="26">
        <f>T9-S9</f>
        <v>-0.09999999999999432</v>
      </c>
      <c r="V9" s="33">
        <f>T9/R9</f>
        <v>0.3986363636363636</v>
      </c>
      <c r="W9" s="31">
        <v>747</v>
      </c>
      <c r="X9" s="31">
        <v>413.6</v>
      </c>
      <c r="Y9" s="32">
        <v>413.7</v>
      </c>
      <c r="Z9" s="108">
        <f>Y9-X9</f>
        <v>0.0999999999999659</v>
      </c>
      <c r="AA9" s="33">
        <f>Y9/W9</f>
        <v>0.5538152610441767</v>
      </c>
      <c r="AB9" s="31">
        <v>599</v>
      </c>
      <c r="AC9" s="31">
        <v>270.4</v>
      </c>
      <c r="AD9" s="32">
        <v>270.4</v>
      </c>
      <c r="AE9" s="26">
        <f>AD9-AC9</f>
        <v>0</v>
      </c>
      <c r="AF9" s="33">
        <f>AD9/AB9</f>
        <v>0.4514190317195325</v>
      </c>
      <c r="AG9" s="31">
        <v>19150</v>
      </c>
      <c r="AH9" s="31">
        <v>11037.5</v>
      </c>
      <c r="AI9" s="32">
        <v>11729.9</v>
      </c>
      <c r="AJ9" s="40">
        <f>AI9-AH9</f>
        <v>692.3999999999996</v>
      </c>
      <c r="AK9" s="41">
        <f>AI9/AG9</f>
        <v>0.6125274151436031</v>
      </c>
      <c r="AL9" s="31">
        <v>2157</v>
      </c>
      <c r="AM9" s="31">
        <v>1355.4</v>
      </c>
      <c r="AN9" s="32">
        <v>1355.4</v>
      </c>
      <c r="AO9" s="26">
        <f>AN9-AM9</f>
        <v>0</v>
      </c>
      <c r="AP9" s="33">
        <f>AN9/AL9</f>
        <v>0.6283727399165508</v>
      </c>
      <c r="AQ9" s="31">
        <v>1347</v>
      </c>
      <c r="AR9" s="31">
        <v>587.1</v>
      </c>
      <c r="AS9" s="31">
        <v>587.1</v>
      </c>
      <c r="AT9" s="26">
        <f>AS9-AR9</f>
        <v>0</v>
      </c>
      <c r="AU9" s="33">
        <f>AS9/AQ9</f>
        <v>0.4358574610244989</v>
      </c>
      <c r="AV9" s="31">
        <v>891</v>
      </c>
      <c r="AW9" s="32">
        <v>596.2</v>
      </c>
      <c r="AX9" s="32">
        <v>598.3</v>
      </c>
      <c r="AY9" s="26">
        <f>AX9-AW9</f>
        <v>2.099999999999909</v>
      </c>
      <c r="AZ9" s="33">
        <f>AX9/AV9</f>
        <v>0.6714927048260381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9160.7</v>
      </c>
      <c r="E10" s="32">
        <f t="shared" si="3"/>
        <v>10730.1</v>
      </c>
      <c r="F10" s="26">
        <f t="shared" si="4"/>
        <v>1569.3999999999996</v>
      </c>
      <c r="G10" s="33">
        <f>E10/C10</f>
        <v>0.7475754535573949</v>
      </c>
      <c r="H10" s="31">
        <v>10148.1</v>
      </c>
      <c r="I10" s="31">
        <v>6476.3</v>
      </c>
      <c r="J10" s="31">
        <v>7586.5</v>
      </c>
      <c r="K10" s="26">
        <f t="shared" si="5"/>
        <v>1110.1999999999998</v>
      </c>
      <c r="L10" s="33">
        <f t="shared" si="1"/>
        <v>0.7475783644228968</v>
      </c>
      <c r="M10" s="34">
        <f t="shared" si="6"/>
        <v>4205.1</v>
      </c>
      <c r="N10" s="35">
        <f t="shared" si="6"/>
        <v>2684.4</v>
      </c>
      <c r="O10" s="34">
        <f t="shared" si="6"/>
        <v>3143.6</v>
      </c>
      <c r="P10" s="26">
        <f>O10-N10</f>
        <v>459.1999999999998</v>
      </c>
      <c r="Q10" s="33">
        <f>O10/M10</f>
        <v>0.7475684288126322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2684.4</v>
      </c>
      <c r="AI10" s="31">
        <v>3143.6</v>
      </c>
      <c r="AJ10" s="40">
        <f>AI10-AH10</f>
        <v>459.1999999999998</v>
      </c>
      <c r="AK10" s="41">
        <f>AI10/AG10</f>
        <v>0.7475684288126322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84971.5</v>
      </c>
      <c r="D11" s="31">
        <f t="shared" si="0"/>
        <v>80012.59999999999</v>
      </c>
      <c r="E11" s="32">
        <f t="shared" si="3"/>
        <v>87821.7</v>
      </c>
      <c r="F11" s="26">
        <f t="shared" si="4"/>
        <v>7809.100000000006</v>
      </c>
      <c r="G11" s="33">
        <f>E11/C11</f>
        <v>1.03354301148032</v>
      </c>
      <c r="H11" s="31">
        <f>H12+H13+H14+H15</f>
        <v>51747.6</v>
      </c>
      <c r="I11" s="31">
        <f>I12+I13+I14+I15</f>
        <v>47687.7</v>
      </c>
      <c r="J11" s="31">
        <f>J12+J13+J14+J15</f>
        <v>52527.6</v>
      </c>
      <c r="K11" s="26">
        <f t="shared" si="5"/>
        <v>4839.9000000000015</v>
      </c>
      <c r="L11" s="33">
        <f t="shared" si="1"/>
        <v>1.0150731628133478</v>
      </c>
      <c r="M11" s="34">
        <f t="shared" si="6"/>
        <v>33223.9</v>
      </c>
      <c r="N11" s="35">
        <f t="shared" si="6"/>
        <v>32324.899999999998</v>
      </c>
      <c r="O11" s="34">
        <f t="shared" si="6"/>
        <v>35294.1</v>
      </c>
      <c r="P11" s="26">
        <f>O11-N11</f>
        <v>2969.2000000000007</v>
      </c>
      <c r="Q11" s="33">
        <f>O11/M11</f>
        <v>1.0623105655868215</v>
      </c>
      <c r="R11" s="31">
        <f>R13+R14</f>
        <v>440.7</v>
      </c>
      <c r="S11" s="32">
        <f>S13+S14</f>
        <v>440.7</v>
      </c>
      <c r="T11" s="31">
        <f>T13+T14</f>
        <v>518.9</v>
      </c>
      <c r="U11" s="26">
        <f>T11-S11</f>
        <v>78.19999999999999</v>
      </c>
      <c r="V11" s="65">
        <f>T11/R11</f>
        <v>1.177444973905151</v>
      </c>
      <c r="W11" s="31">
        <f>W13+W14</f>
        <v>1670.7</v>
      </c>
      <c r="X11" s="32">
        <f>X13+X14</f>
        <v>771.7</v>
      </c>
      <c r="Y11" s="31">
        <f>Y13+Y14</f>
        <v>771.7</v>
      </c>
      <c r="Z11" s="107">
        <f>Y11-X11</f>
        <v>0</v>
      </c>
      <c r="AA11" s="33">
        <f>Y11/W11</f>
        <v>0.46190219668402466</v>
      </c>
      <c r="AB11" s="31">
        <f>AB13+AB14</f>
        <v>5143.9</v>
      </c>
      <c r="AC11" s="32">
        <f>AC13+AC14</f>
        <v>5143.9</v>
      </c>
      <c r="AD11" s="31">
        <f>AD13+AD14</f>
        <v>6275.2</v>
      </c>
      <c r="AE11" s="26">
        <f>AD11-AC11</f>
        <v>1131.3000000000002</v>
      </c>
      <c r="AF11" s="33">
        <f>AD11/AB11</f>
        <v>1.2199304030016136</v>
      </c>
      <c r="AG11" s="31">
        <f>AG13+AG14</f>
        <v>16096.5</v>
      </c>
      <c r="AH11" s="32">
        <f>AH13+AH14</f>
        <v>16096.5</v>
      </c>
      <c r="AI11" s="31">
        <f>AI13+AI14</f>
        <v>16096.5</v>
      </c>
      <c r="AJ11" s="26">
        <f>AI11-AH11</f>
        <v>0</v>
      </c>
      <c r="AK11" s="33">
        <f>AI11/AG11</f>
        <v>1</v>
      </c>
      <c r="AL11" s="31">
        <f>AL13+AL14</f>
        <v>4583.5</v>
      </c>
      <c r="AM11" s="32">
        <f>AM13+AM14</f>
        <v>4583.5</v>
      </c>
      <c r="AN11" s="31">
        <f>AN13+AN14</f>
        <v>6082.4</v>
      </c>
      <c r="AO11" s="26">
        <f>AN11-AM11</f>
        <v>1498.8999999999996</v>
      </c>
      <c r="AP11" s="33">
        <f>AN11/AL11</f>
        <v>1.3270208356059778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4279.7</v>
      </c>
      <c r="E12" s="39">
        <f>J12+O12</f>
        <v>5608.1</v>
      </c>
      <c r="F12" s="40">
        <f>E12-D12</f>
        <v>1328.4000000000005</v>
      </c>
      <c r="G12" s="41">
        <f aca="true" t="shared" si="7" ref="G12:G24">E12/C12</f>
        <v>0.8921571746738786</v>
      </c>
      <c r="H12" s="38">
        <v>6286</v>
      </c>
      <c r="I12" s="38">
        <v>4279.7</v>
      </c>
      <c r="J12" s="38">
        <v>5608.1</v>
      </c>
      <c r="K12" s="40">
        <f t="shared" si="5"/>
        <v>1328.4000000000005</v>
      </c>
      <c r="L12" s="41">
        <f t="shared" si="1"/>
        <v>0.8921571746738786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-119.2</v>
      </c>
      <c r="F13" s="40">
        <f t="shared" si="4"/>
        <v>-119.2</v>
      </c>
      <c r="G13" s="41"/>
      <c r="H13" s="38"/>
      <c r="I13" s="38"/>
      <c r="J13" s="38">
        <v>-119.2</v>
      </c>
      <c r="K13" s="40">
        <f t="shared" si="5"/>
        <v>-119.2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74321.5</v>
      </c>
      <c r="D14" s="38">
        <f t="shared" si="0"/>
        <v>72524.2</v>
      </c>
      <c r="E14" s="39">
        <f t="shared" si="3"/>
        <v>80187.1</v>
      </c>
      <c r="F14" s="40">
        <f t="shared" si="4"/>
        <v>7662.900000000009</v>
      </c>
      <c r="G14" s="41">
        <f t="shared" si="7"/>
        <v>1.0789219808534543</v>
      </c>
      <c r="H14" s="38">
        <v>41097.6</v>
      </c>
      <c r="I14" s="38">
        <v>40199.3</v>
      </c>
      <c r="J14" s="38">
        <v>44893</v>
      </c>
      <c r="K14" s="40">
        <f t="shared" si="5"/>
        <v>4693.699999999997</v>
      </c>
      <c r="L14" s="41">
        <f t="shared" si="1"/>
        <v>1.0923508915362454</v>
      </c>
      <c r="M14" s="42">
        <f>R14+W14+AB14+AG14+AL14+AQ14+AV14</f>
        <v>33223.9</v>
      </c>
      <c r="N14" s="43">
        <f>S14+X14+AC14+AH14+AM14+AR14+AW14</f>
        <v>32324.899999999998</v>
      </c>
      <c r="O14" s="42">
        <f>T14+Y14+AD14+AI14+AN14+AS14+AX14</f>
        <v>35294.1</v>
      </c>
      <c r="P14" s="40">
        <f>O14-N14</f>
        <v>2969.2000000000007</v>
      </c>
      <c r="Q14" s="41">
        <f>O14/M14</f>
        <v>1.0623105655868215</v>
      </c>
      <c r="R14" s="38">
        <v>440.7</v>
      </c>
      <c r="S14" s="39">
        <v>440.7</v>
      </c>
      <c r="T14" s="38">
        <v>518.9</v>
      </c>
      <c r="U14" s="40">
        <f>T14-S14</f>
        <v>78.19999999999999</v>
      </c>
      <c r="V14" s="66">
        <f>T14/R14</f>
        <v>1.177444973905151</v>
      </c>
      <c r="W14" s="38">
        <v>1670.7</v>
      </c>
      <c r="X14" s="70">
        <v>771.7</v>
      </c>
      <c r="Y14" s="38">
        <v>771.7</v>
      </c>
      <c r="Z14" s="107">
        <f>Y14-X14</f>
        <v>0</v>
      </c>
      <c r="AA14" s="41">
        <f>Y14/W14</f>
        <v>0.46190219668402466</v>
      </c>
      <c r="AB14" s="38">
        <v>5143.9</v>
      </c>
      <c r="AC14" s="38">
        <v>5143.9</v>
      </c>
      <c r="AD14" s="38">
        <v>6275.2</v>
      </c>
      <c r="AE14" s="40">
        <f>AD14-AC14</f>
        <v>1131.3000000000002</v>
      </c>
      <c r="AF14" s="41">
        <f>AD14/AB14</f>
        <v>1.2199304030016136</v>
      </c>
      <c r="AG14" s="38">
        <v>16096.5</v>
      </c>
      <c r="AH14" s="39">
        <v>16096.5</v>
      </c>
      <c r="AI14" s="38">
        <v>16096.5</v>
      </c>
      <c r="AJ14" s="40">
        <f>AI14-AH14</f>
        <v>0</v>
      </c>
      <c r="AK14" s="41">
        <f>AI14/AG14</f>
        <v>1</v>
      </c>
      <c r="AL14" s="38">
        <v>4583.5</v>
      </c>
      <c r="AM14" s="39">
        <v>4583.5</v>
      </c>
      <c r="AN14" s="38">
        <v>6082.4</v>
      </c>
      <c r="AO14" s="40">
        <f>AN14-AM14</f>
        <v>1498.8999999999996</v>
      </c>
      <c r="AP14" s="41">
        <f>AN14/AL14</f>
        <v>1.3270208356059778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2145.7</v>
      </c>
      <c r="F15" s="40">
        <f t="shared" si="4"/>
        <v>-1063</v>
      </c>
      <c r="G15" s="41">
        <f t="shared" si="7"/>
        <v>0.49168194317140235</v>
      </c>
      <c r="H15" s="38">
        <v>4364</v>
      </c>
      <c r="I15" s="38">
        <v>3208.7</v>
      </c>
      <c r="J15" s="38">
        <v>2145.7</v>
      </c>
      <c r="K15" s="40">
        <f t="shared" si="5"/>
        <v>-1063</v>
      </c>
      <c r="L15" s="41">
        <f t="shared" si="1"/>
        <v>0.49168194317140235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17025.399999999998</v>
      </c>
      <c r="E16" s="34">
        <f>E17+E18+E21</f>
        <v>16694.4</v>
      </c>
      <c r="F16" s="26">
        <f t="shared" si="4"/>
        <v>-330.99999999999636</v>
      </c>
      <c r="G16" s="33">
        <f t="shared" si="7"/>
        <v>0.23798486079630504</v>
      </c>
      <c r="H16" s="31">
        <f>H21</f>
        <v>10345</v>
      </c>
      <c r="I16" s="31">
        <f>I21</f>
        <v>1942.5</v>
      </c>
      <c r="J16" s="31">
        <f>J21</f>
        <v>1584</v>
      </c>
      <c r="K16" s="40">
        <f t="shared" si="5"/>
        <v>-358.5</v>
      </c>
      <c r="L16" s="41">
        <f t="shared" si="1"/>
        <v>0.15311744804253263</v>
      </c>
      <c r="M16" s="34">
        <f>M17+M18+M21</f>
        <v>59804</v>
      </c>
      <c r="N16" s="35">
        <f>N17+N18+N21</f>
        <v>15082.899999999998</v>
      </c>
      <c r="O16" s="34">
        <f>O17+O18+O21</f>
        <v>15110.4</v>
      </c>
      <c r="P16" s="26">
        <f aca="true" t="shared" si="8" ref="P16:P35">O16-N16</f>
        <v>27.50000000000182</v>
      </c>
      <c r="Q16" s="33">
        <f aca="true" t="shared" si="9" ref="Q16:Q26">O16/M16</f>
        <v>0.25266537355360846</v>
      </c>
      <c r="R16" s="31">
        <f>R17+R18</f>
        <v>1454</v>
      </c>
      <c r="S16" s="31">
        <f>S17+S18</f>
        <v>28.2</v>
      </c>
      <c r="T16" s="31">
        <f>T17+T18</f>
        <v>30.4</v>
      </c>
      <c r="U16" s="26">
        <f aca="true" t="shared" si="10" ref="U16:U25">T16-S16</f>
        <v>2.1999999999999993</v>
      </c>
      <c r="V16" s="33">
        <f aca="true" t="shared" si="11" ref="V16:V25">T16/R16</f>
        <v>0.02090784044016506</v>
      </c>
      <c r="W16" s="31">
        <f>W17+W18</f>
        <v>2991</v>
      </c>
      <c r="X16" s="31">
        <f>X17+X18</f>
        <v>358.7</v>
      </c>
      <c r="Y16" s="31">
        <f>Y17+Y18</f>
        <v>372.1</v>
      </c>
      <c r="Z16" s="109">
        <f>Y16-X16</f>
        <v>13.400000000000034</v>
      </c>
      <c r="AA16" s="33">
        <f aca="true" t="shared" si="12" ref="AA16:AA25">Y16/W16</f>
        <v>0.12440655299231027</v>
      </c>
      <c r="AB16" s="31">
        <f>AB17+AB18</f>
        <v>2875</v>
      </c>
      <c r="AC16" s="31">
        <f>AC17+AC18</f>
        <v>129.1</v>
      </c>
      <c r="AD16" s="31">
        <f>AD17+AD18</f>
        <v>150</v>
      </c>
      <c r="AE16" s="26">
        <f aca="true" t="shared" si="13" ref="AE16:AE25">AD16-AC16</f>
        <v>20.900000000000006</v>
      </c>
      <c r="AF16" s="33">
        <f>AD16/AB16</f>
        <v>0.05217391304347826</v>
      </c>
      <c r="AG16" s="31">
        <f>AG17+AG18+AG21</f>
        <v>37591</v>
      </c>
      <c r="AH16" s="31">
        <f>AH17+AH18+AH21</f>
        <v>10532.8</v>
      </c>
      <c r="AI16" s="31">
        <f>AI17+AI18+AI21</f>
        <v>10538.6</v>
      </c>
      <c r="AJ16" s="26">
        <f aca="true" t="shared" si="14" ref="AJ16:AJ23">AI16-AH16</f>
        <v>5.800000000001091</v>
      </c>
      <c r="AK16" s="33">
        <f aca="true" t="shared" si="15" ref="AK16:AK23">AI16/AG16</f>
        <v>0.28034901971216514</v>
      </c>
      <c r="AL16" s="31">
        <f>AL17+AL18</f>
        <v>8102</v>
      </c>
      <c r="AM16" s="31">
        <f>AM17+AM18</f>
        <v>2626</v>
      </c>
      <c r="AN16" s="31">
        <f>AN17+AN18</f>
        <v>2625.9</v>
      </c>
      <c r="AO16" s="26">
        <f aca="true" t="shared" si="16" ref="AO16:AO26">AN16-AM16</f>
        <v>-0.09999999999990905</v>
      </c>
      <c r="AP16" s="33">
        <f aca="true" t="shared" si="17" ref="AP16:AP26">AN16/AL16</f>
        <v>0.3241051592199457</v>
      </c>
      <c r="AQ16" s="31">
        <f>AQ17+AQ18</f>
        <v>3652</v>
      </c>
      <c r="AR16" s="31">
        <f>AR17+AR18</f>
        <v>429.90000000000003</v>
      </c>
      <c r="AS16" s="31">
        <f>AS17+AS18</f>
        <v>429.90000000000003</v>
      </c>
      <c r="AT16" s="26">
        <f aca="true" t="shared" si="18" ref="AT16:AT25">AS16-AR16</f>
        <v>0</v>
      </c>
      <c r="AU16" s="33">
        <f>AS16/AQ16</f>
        <v>0.11771631982475357</v>
      </c>
      <c r="AV16" s="31">
        <f>AV17+AV18</f>
        <v>3139</v>
      </c>
      <c r="AW16" s="31">
        <f>AW17+AW18</f>
        <v>978.1999999999999</v>
      </c>
      <c r="AX16" s="31">
        <f>AX17+AX18</f>
        <v>963.5</v>
      </c>
      <c r="AY16" s="26">
        <f aca="true" t="shared" si="19" ref="AY16:AY25">AX16-AW16</f>
        <v>-14.699999999999932</v>
      </c>
      <c r="AZ16" s="33">
        <f aca="true" t="shared" si="20" ref="AZ16:AZ25">AX16/AV16</f>
        <v>0.30694488690665817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544.4</v>
      </c>
      <c r="E17" s="39">
        <f aca="true" t="shared" si="21" ref="E17:E43">J17+O17</f>
        <v>529.9999999999999</v>
      </c>
      <c r="F17" s="40">
        <f t="shared" si="4"/>
        <v>-14.400000000000091</v>
      </c>
      <c r="G17" s="41">
        <f t="shared" si="7"/>
        <v>0.1056829511465603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544.4</v>
      </c>
      <c r="O17" s="42">
        <f t="shared" si="22"/>
        <v>529.9999999999999</v>
      </c>
      <c r="P17" s="40">
        <f t="shared" si="8"/>
        <v>-14.400000000000091</v>
      </c>
      <c r="Q17" s="41">
        <f t="shared" si="9"/>
        <v>0.1056829511465603</v>
      </c>
      <c r="R17" s="38">
        <v>73</v>
      </c>
      <c r="S17" s="39">
        <v>14.7</v>
      </c>
      <c r="T17" s="38">
        <v>14.7</v>
      </c>
      <c r="U17" s="40">
        <f t="shared" si="10"/>
        <v>0</v>
      </c>
      <c r="V17" s="41">
        <f t="shared" si="11"/>
        <v>0.2013698630136986</v>
      </c>
      <c r="W17" s="38">
        <v>218</v>
      </c>
      <c r="X17" s="39">
        <v>28.3</v>
      </c>
      <c r="Y17" s="38">
        <v>28.4</v>
      </c>
      <c r="Z17" s="107">
        <f>Y17-X17</f>
        <v>0.09999999999999787</v>
      </c>
      <c r="AA17" s="41">
        <f t="shared" si="12"/>
        <v>0.13027522935779817</v>
      </c>
      <c r="AB17" s="38">
        <v>348</v>
      </c>
      <c r="AC17" s="39">
        <v>25.3</v>
      </c>
      <c r="AD17" s="38">
        <v>25.3</v>
      </c>
      <c r="AE17" s="40">
        <f t="shared" si="13"/>
        <v>0</v>
      </c>
      <c r="AF17" s="41">
        <f>AD17/AB17</f>
        <v>0.07270114942528735</v>
      </c>
      <c r="AG17" s="38">
        <v>3741</v>
      </c>
      <c r="AH17" s="39">
        <v>405.3</v>
      </c>
      <c r="AI17" s="38">
        <v>405.4</v>
      </c>
      <c r="AJ17" s="40">
        <f t="shared" si="14"/>
        <v>0.0999999999999659</v>
      </c>
      <c r="AK17" s="41">
        <f t="shared" si="15"/>
        <v>0.10836674685912857</v>
      </c>
      <c r="AL17" s="38">
        <v>348</v>
      </c>
      <c r="AM17" s="39">
        <v>33.6</v>
      </c>
      <c r="AN17" s="38">
        <v>33.6</v>
      </c>
      <c r="AO17" s="40">
        <f t="shared" si="16"/>
        <v>0</v>
      </c>
      <c r="AP17" s="41">
        <f t="shared" si="17"/>
        <v>0.09655172413793103</v>
      </c>
      <c r="AQ17" s="38">
        <v>187</v>
      </c>
      <c r="AR17" s="39">
        <v>17.8</v>
      </c>
      <c r="AS17" s="38">
        <v>17.8</v>
      </c>
      <c r="AT17" s="40">
        <f t="shared" si="18"/>
        <v>0</v>
      </c>
      <c r="AU17" s="41">
        <f>AS17/AQ17</f>
        <v>0.09518716577540107</v>
      </c>
      <c r="AV17" s="38">
        <v>100</v>
      </c>
      <c r="AW17" s="39">
        <v>19.4</v>
      </c>
      <c r="AX17" s="39">
        <v>4.8</v>
      </c>
      <c r="AY17" s="40">
        <f t="shared" si="19"/>
        <v>-14.599999999999998</v>
      </c>
      <c r="AZ17" s="41">
        <f t="shared" si="20"/>
        <v>0.048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12445.699999999999</v>
      </c>
      <c r="E18" s="77">
        <f t="shared" si="21"/>
        <v>12482.4</v>
      </c>
      <c r="F18" s="78">
        <f t="shared" si="4"/>
        <v>36.70000000000073</v>
      </c>
      <c r="G18" s="79">
        <f t="shared" si="7"/>
        <v>0.3062414131501472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12445.699999999999</v>
      </c>
      <c r="O18" s="80">
        <f t="shared" si="22"/>
        <v>12482.4</v>
      </c>
      <c r="P18" s="78">
        <f t="shared" si="8"/>
        <v>36.70000000000073</v>
      </c>
      <c r="Q18" s="79">
        <f t="shared" si="9"/>
        <v>0.3062414131501472</v>
      </c>
      <c r="R18" s="76">
        <f>SUM(R19+R20)</f>
        <v>1381</v>
      </c>
      <c r="S18" s="76">
        <f>SUM(S19+S20)</f>
        <v>13.5</v>
      </c>
      <c r="T18" s="76">
        <f>SUM(T19+T20)</f>
        <v>15.7</v>
      </c>
      <c r="U18" s="78">
        <f t="shared" si="10"/>
        <v>2.1999999999999993</v>
      </c>
      <c r="V18" s="79">
        <f t="shared" si="11"/>
        <v>0.011368573497465603</v>
      </c>
      <c r="W18" s="76">
        <f>SUM(W19+W20)</f>
        <v>2773</v>
      </c>
      <c r="X18" s="76">
        <f>SUM(X19+X20)</f>
        <v>330.4</v>
      </c>
      <c r="Y18" s="76">
        <f>SUM(Y19+Y20)</f>
        <v>343.70000000000005</v>
      </c>
      <c r="Z18" s="108">
        <f>Y18-X18</f>
        <v>13.300000000000068</v>
      </c>
      <c r="AA18" s="79">
        <f t="shared" si="12"/>
        <v>0.12394518571943745</v>
      </c>
      <c r="AB18" s="76">
        <f>SUM(AB19+AB20)</f>
        <v>2527</v>
      </c>
      <c r="AC18" s="76">
        <f>SUM(AC19+AC20)</f>
        <v>103.8</v>
      </c>
      <c r="AD18" s="76">
        <f>SUM(AD19+AD20)</f>
        <v>124.7</v>
      </c>
      <c r="AE18" s="78">
        <f t="shared" si="13"/>
        <v>20.900000000000006</v>
      </c>
      <c r="AF18" s="79">
        <f>AD18/AB18</f>
        <v>0.04934705184012663</v>
      </c>
      <c r="AG18" s="76">
        <f>SUM(AG19+AG20)</f>
        <v>19821</v>
      </c>
      <c r="AH18" s="76">
        <f>SUM(AH19+AH20)</f>
        <v>8034.7</v>
      </c>
      <c r="AI18" s="76">
        <f>SUM(AI19+AI20)</f>
        <v>8035.2</v>
      </c>
      <c r="AJ18" s="78">
        <f t="shared" si="14"/>
        <v>0.5</v>
      </c>
      <c r="AK18" s="79">
        <f t="shared" si="15"/>
        <v>0.40538822461026186</v>
      </c>
      <c r="AL18" s="76">
        <f>SUM(AL19+AL20)</f>
        <v>7754</v>
      </c>
      <c r="AM18" s="76">
        <f>AM19+AM20</f>
        <v>2592.4</v>
      </c>
      <c r="AN18" s="76">
        <f>SUM(AN19+AN20)</f>
        <v>2592.3</v>
      </c>
      <c r="AO18" s="78">
        <f t="shared" si="16"/>
        <v>-0.09999999999990905</v>
      </c>
      <c r="AP18" s="79">
        <f>AN18/AL18</f>
        <v>0.33431777147278824</v>
      </c>
      <c r="AQ18" s="76">
        <f>SUM(AQ19+AQ20)</f>
        <v>3465</v>
      </c>
      <c r="AR18" s="76">
        <f>SUM(AR19+AR20)</f>
        <v>412.1</v>
      </c>
      <c r="AS18" s="76">
        <f>SUM(AS19+AS20)</f>
        <v>412.1</v>
      </c>
      <c r="AT18" s="78">
        <f t="shared" si="18"/>
        <v>0</v>
      </c>
      <c r="AU18" s="79">
        <f>AS18/AQ18</f>
        <v>0.11893217893217894</v>
      </c>
      <c r="AV18" s="76">
        <f>SUM(AV19+AV20)</f>
        <v>3039</v>
      </c>
      <c r="AW18" s="76">
        <f>SUM(AW19+AW20)</f>
        <v>958.8</v>
      </c>
      <c r="AX18" s="76">
        <f>SUM(AX19+AX20)</f>
        <v>958.7</v>
      </c>
      <c r="AY18" s="78">
        <f t="shared" si="19"/>
        <v>-0.09999999999990905</v>
      </c>
      <c r="AZ18" s="79">
        <f t="shared" si="20"/>
        <v>0.3154656136887134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11193.3</v>
      </c>
      <c r="E19" s="39">
        <f t="shared" si="21"/>
        <v>11313.800000000001</v>
      </c>
      <c r="F19" s="40">
        <f t="shared" si="4"/>
        <v>120.50000000000182</v>
      </c>
      <c r="G19" s="41">
        <f t="shared" si="7"/>
        <v>0.7359047742942632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11193.3</v>
      </c>
      <c r="O19" s="42">
        <f t="shared" si="22"/>
        <v>11313.800000000001</v>
      </c>
      <c r="P19" s="40">
        <f>O19-N19</f>
        <v>120.50000000000182</v>
      </c>
      <c r="Q19" s="41">
        <f>O19/M19</f>
        <v>0.7359047742942632</v>
      </c>
      <c r="R19" s="38">
        <v>4</v>
      </c>
      <c r="S19" s="39">
        <v>4</v>
      </c>
      <c r="T19" s="38">
        <v>6.2</v>
      </c>
      <c r="U19" s="40">
        <f t="shared" si="10"/>
        <v>2.2</v>
      </c>
      <c r="V19" s="41">
        <f t="shared" si="11"/>
        <v>1.55</v>
      </c>
      <c r="W19" s="38">
        <v>175</v>
      </c>
      <c r="X19" s="39">
        <v>175</v>
      </c>
      <c r="Y19" s="38">
        <v>187.8</v>
      </c>
      <c r="Z19" s="107">
        <f>Y19-X19</f>
        <v>12.800000000000011</v>
      </c>
      <c r="AA19" s="41">
        <f t="shared" si="12"/>
        <v>1.0731428571428572</v>
      </c>
      <c r="AB19" s="38">
        <v>55</v>
      </c>
      <c r="AC19" s="39">
        <v>55</v>
      </c>
      <c r="AD19" s="38">
        <v>111.3</v>
      </c>
      <c r="AE19" s="40">
        <f>AD19-AC19</f>
        <v>56.3</v>
      </c>
      <c r="AF19" s="41">
        <f>AD19/AB19</f>
        <v>2.0236363636363635</v>
      </c>
      <c r="AG19" s="38">
        <v>10396</v>
      </c>
      <c r="AH19" s="39">
        <v>7245.9</v>
      </c>
      <c r="AI19" s="38">
        <v>7246.3</v>
      </c>
      <c r="AJ19" s="40">
        <f t="shared" si="14"/>
        <v>0.4000000000005457</v>
      </c>
      <c r="AK19" s="41">
        <f t="shared" si="15"/>
        <v>0.697027702962678</v>
      </c>
      <c r="AL19" s="38">
        <v>3452</v>
      </c>
      <c r="AM19" s="39">
        <v>2456.1</v>
      </c>
      <c r="AN19" s="38">
        <v>2456</v>
      </c>
      <c r="AO19" s="40">
        <f>AN19-AM19</f>
        <v>-0.09999999999990905</v>
      </c>
      <c r="AP19" s="41">
        <f>AN19/AL19</f>
        <v>0.7114716106604867</v>
      </c>
      <c r="AQ19" s="38">
        <v>336</v>
      </c>
      <c r="AR19" s="39">
        <v>336</v>
      </c>
      <c r="AS19" s="38">
        <v>385</v>
      </c>
      <c r="AT19" s="40">
        <f t="shared" si="18"/>
        <v>49</v>
      </c>
      <c r="AU19" s="41">
        <f>AS19/AQ19</f>
        <v>1.1458333333333333</v>
      </c>
      <c r="AV19" s="38">
        <v>956</v>
      </c>
      <c r="AW19" s="39">
        <v>921.3</v>
      </c>
      <c r="AX19" s="38">
        <v>921.2</v>
      </c>
      <c r="AY19" s="40">
        <f t="shared" si="19"/>
        <v>-0.09999999999990905</v>
      </c>
      <c r="AZ19" s="41">
        <f t="shared" si="20"/>
        <v>0.9635983263598327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1252.3999999999999</v>
      </c>
      <c r="E20" s="39">
        <f t="shared" si="21"/>
        <v>1168.6</v>
      </c>
      <c r="F20" s="40">
        <f t="shared" si="4"/>
        <v>-83.79999999999995</v>
      </c>
      <c r="G20" s="41">
        <f t="shared" si="7"/>
        <v>0.04603324667139368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1252.3999999999999</v>
      </c>
      <c r="O20" s="42">
        <f t="shared" si="22"/>
        <v>1168.6</v>
      </c>
      <c r="P20" s="40">
        <f>O20-N20</f>
        <v>-83.79999999999995</v>
      </c>
      <c r="Q20" s="41">
        <f>O20/M20</f>
        <v>0.04603324667139368</v>
      </c>
      <c r="R20" s="38">
        <v>1377</v>
      </c>
      <c r="S20" s="39">
        <v>9.5</v>
      </c>
      <c r="T20" s="38">
        <v>9.5</v>
      </c>
      <c r="U20" s="40">
        <f t="shared" si="10"/>
        <v>0</v>
      </c>
      <c r="V20" s="41">
        <f t="shared" si="11"/>
        <v>0.006899055918663762</v>
      </c>
      <c r="W20" s="38">
        <v>2598</v>
      </c>
      <c r="X20" s="39">
        <v>155.4</v>
      </c>
      <c r="Y20" s="38">
        <v>155.9</v>
      </c>
      <c r="Z20" s="107">
        <f>Y20-X20</f>
        <v>0.5</v>
      </c>
      <c r="AA20" s="41">
        <f t="shared" si="12"/>
        <v>0.06000769822940724</v>
      </c>
      <c r="AB20" s="38">
        <v>2472</v>
      </c>
      <c r="AC20" s="39">
        <v>48.8</v>
      </c>
      <c r="AD20" s="38">
        <v>13.4</v>
      </c>
      <c r="AE20" s="40">
        <f>AD20-AC20</f>
        <v>-35.4</v>
      </c>
      <c r="AF20" s="41">
        <f>AD20/AB20</f>
        <v>0.005420711974110032</v>
      </c>
      <c r="AG20" s="38">
        <v>9425</v>
      </c>
      <c r="AH20" s="39">
        <v>788.8</v>
      </c>
      <c r="AI20" s="38">
        <v>788.9</v>
      </c>
      <c r="AJ20" s="40">
        <f t="shared" si="14"/>
        <v>0.10000000000002274</v>
      </c>
      <c r="AK20" s="41">
        <f t="shared" si="15"/>
        <v>0.08370291777188328</v>
      </c>
      <c r="AL20" s="38">
        <v>4302</v>
      </c>
      <c r="AM20" s="39">
        <v>136.3</v>
      </c>
      <c r="AN20" s="38">
        <v>136.3</v>
      </c>
      <c r="AO20" s="40">
        <f>AN20-AM20</f>
        <v>0</v>
      </c>
      <c r="AP20" s="41">
        <f>AN20/AL20</f>
        <v>0.03168293816829382</v>
      </c>
      <c r="AQ20" s="38">
        <v>3129</v>
      </c>
      <c r="AR20" s="39">
        <v>76.1</v>
      </c>
      <c r="AS20" s="38">
        <v>27.1</v>
      </c>
      <c r="AT20" s="40">
        <f t="shared" si="18"/>
        <v>-48.99999999999999</v>
      </c>
      <c r="AU20" s="41">
        <f>AS20/AQ20</f>
        <v>0.008660914030041548</v>
      </c>
      <c r="AV20" s="38">
        <v>2083</v>
      </c>
      <c r="AW20" s="39">
        <v>37.5</v>
      </c>
      <c r="AX20" s="38">
        <v>37.5</v>
      </c>
      <c r="AY20" s="40">
        <f t="shared" si="19"/>
        <v>0</v>
      </c>
      <c r="AZ20" s="41">
        <f t="shared" si="20"/>
        <v>0.01800288046087374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4035.3</v>
      </c>
      <c r="E21" s="39">
        <f t="shared" si="21"/>
        <v>3682</v>
      </c>
      <c r="F21" s="78">
        <f t="shared" si="4"/>
        <v>-353.3000000000002</v>
      </c>
      <c r="G21" s="79">
        <f t="shared" si="7"/>
        <v>0.15106260769672603</v>
      </c>
      <c r="H21" s="76">
        <f>H22+H23</f>
        <v>10345</v>
      </c>
      <c r="I21" s="76">
        <f>I22+I23</f>
        <v>1942.5</v>
      </c>
      <c r="J21" s="76">
        <f>J22+J23</f>
        <v>1584</v>
      </c>
      <c r="K21" s="78">
        <f>J21-I21</f>
        <v>-358.5</v>
      </c>
      <c r="L21" s="79">
        <f>J21/H21</f>
        <v>0.15311744804253263</v>
      </c>
      <c r="M21" s="80">
        <f>M22+M23</f>
        <v>14029</v>
      </c>
      <c r="N21" s="81">
        <f>N22+N23</f>
        <v>2092.8</v>
      </c>
      <c r="O21" s="80">
        <f>O22+O23</f>
        <v>2098</v>
      </c>
      <c r="P21" s="78">
        <f>O21-N21</f>
        <v>5.199999999999818</v>
      </c>
      <c r="Q21" s="79">
        <f>O21/M21</f>
        <v>0.14954736617007627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2092.8</v>
      </c>
      <c r="AI21" s="76">
        <f>AI22+AI23</f>
        <v>2098</v>
      </c>
      <c r="AJ21" s="78">
        <f t="shared" si="14"/>
        <v>5.199999999999818</v>
      </c>
      <c r="AK21" s="79">
        <f t="shared" si="15"/>
        <v>0.14954736617007627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1743.3000000000002</v>
      </c>
      <c r="E22" s="39">
        <f t="shared" si="21"/>
        <v>1496.5</v>
      </c>
      <c r="F22" s="40">
        <f>E22-D22</f>
        <v>-246.80000000000018</v>
      </c>
      <c r="G22" s="41">
        <f>E22/C22</f>
        <v>0.6098207008964955</v>
      </c>
      <c r="H22" s="38">
        <v>1585</v>
      </c>
      <c r="I22" s="38">
        <v>1075.2</v>
      </c>
      <c r="J22" s="38">
        <v>823.4</v>
      </c>
      <c r="K22" s="40">
        <f>J22-I22</f>
        <v>-251.80000000000007</v>
      </c>
      <c r="L22" s="41">
        <f>J22/H22</f>
        <v>0.5194952681388012</v>
      </c>
      <c r="M22" s="42">
        <f aca="true" t="shared" si="23" ref="M22:O23">AG22</f>
        <v>869</v>
      </c>
      <c r="N22" s="43">
        <f t="shared" si="23"/>
        <v>668.1</v>
      </c>
      <c r="O22" s="42">
        <f t="shared" si="23"/>
        <v>673.1</v>
      </c>
      <c r="P22" s="40">
        <f>O22-N22</f>
        <v>5</v>
      </c>
      <c r="Q22" s="41">
        <f>O22/M22</f>
        <v>0.7745684695051784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668.1</v>
      </c>
      <c r="AI22" s="38">
        <v>673.1</v>
      </c>
      <c r="AJ22" s="40">
        <f t="shared" si="14"/>
        <v>5</v>
      </c>
      <c r="AK22" s="41">
        <f t="shared" si="15"/>
        <v>0.7745684695051784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2292</v>
      </c>
      <c r="E23" s="39">
        <f t="shared" si="21"/>
        <v>2185.5</v>
      </c>
      <c r="F23" s="40">
        <f>E23-D23</f>
        <v>-106.5</v>
      </c>
      <c r="G23" s="41">
        <f>E23/C23</f>
        <v>0.09970346715328467</v>
      </c>
      <c r="H23" s="38">
        <v>8760</v>
      </c>
      <c r="I23" s="38">
        <v>867.3</v>
      </c>
      <c r="J23" s="38">
        <v>760.6</v>
      </c>
      <c r="K23" s="40">
        <f>J23-I23</f>
        <v>-106.69999999999993</v>
      </c>
      <c r="L23" s="41">
        <f>J23/H23</f>
        <v>0.08682648401826484</v>
      </c>
      <c r="M23" s="42">
        <f t="shared" si="23"/>
        <v>13160</v>
      </c>
      <c r="N23" s="43">
        <f t="shared" si="23"/>
        <v>1424.7</v>
      </c>
      <c r="O23" s="42">
        <f t="shared" si="23"/>
        <v>1424.9</v>
      </c>
      <c r="P23" s="40">
        <f>O23-N23</f>
        <v>0.20000000000004547</v>
      </c>
      <c r="Q23" s="41">
        <f>O23/M23</f>
        <v>0.10827507598784195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1424.7</v>
      </c>
      <c r="AI23" s="38">
        <v>1424.9</v>
      </c>
      <c r="AJ23" s="40">
        <f t="shared" si="14"/>
        <v>0.20000000000004547</v>
      </c>
      <c r="AK23" s="41">
        <f t="shared" si="15"/>
        <v>0.10827507598784195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3952</v>
      </c>
      <c r="E24" s="32">
        <f t="shared" si="21"/>
        <v>3972</v>
      </c>
      <c r="F24" s="26">
        <f t="shared" si="4"/>
        <v>20</v>
      </c>
      <c r="G24" s="33">
        <f t="shared" si="7"/>
        <v>0.6669241231089544</v>
      </c>
      <c r="H24" s="31">
        <v>5865.2</v>
      </c>
      <c r="I24" s="31">
        <v>3898.6</v>
      </c>
      <c r="J24" s="31">
        <v>3912.5</v>
      </c>
      <c r="K24" s="26">
        <f>J24-I24</f>
        <v>13.900000000000091</v>
      </c>
      <c r="L24" s="33">
        <f aca="true" t="shared" si="24" ref="L24:L29">J24/H24</f>
        <v>0.6670701766350678</v>
      </c>
      <c r="M24" s="34">
        <f>R24+W24+AB24+AG24+AL24+AQ24+AV24</f>
        <v>90.50000000000001</v>
      </c>
      <c r="N24" s="35">
        <f>S24+X24+AC24+AH24+AM24+AR24+AW24</f>
        <v>53.400000000000006</v>
      </c>
      <c r="O24" s="34">
        <f>T24+Y24+AD24+AI24+AN24+AS24+AX24</f>
        <v>59.49999999999999</v>
      </c>
      <c r="P24" s="26">
        <f t="shared" si="8"/>
        <v>6.099999999999987</v>
      </c>
      <c r="Q24" s="33">
        <f t="shared" si="9"/>
        <v>0.6574585635359114</v>
      </c>
      <c r="R24" s="31">
        <v>5.8</v>
      </c>
      <c r="S24" s="32">
        <v>2.8</v>
      </c>
      <c r="T24" s="31">
        <v>2.8</v>
      </c>
      <c r="U24" s="26">
        <f t="shared" si="10"/>
        <v>0</v>
      </c>
      <c r="V24" s="33">
        <f t="shared" si="11"/>
        <v>0.48275862068965514</v>
      </c>
      <c r="W24" s="31">
        <v>12.7</v>
      </c>
      <c r="X24" s="32">
        <v>4.5</v>
      </c>
      <c r="Y24" s="31">
        <v>3.9</v>
      </c>
      <c r="Z24" s="105">
        <f>Y24-X24</f>
        <v>-0.6000000000000001</v>
      </c>
      <c r="AA24" s="33">
        <f t="shared" si="12"/>
        <v>0.30708661417322836</v>
      </c>
      <c r="AB24" s="31">
        <v>16.1</v>
      </c>
      <c r="AC24" s="32">
        <v>13</v>
      </c>
      <c r="AD24" s="31">
        <v>13</v>
      </c>
      <c r="AE24" s="26">
        <f t="shared" si="13"/>
        <v>0</v>
      </c>
      <c r="AF24" s="33">
        <f>AD24/AB24</f>
        <v>0.8074534161490683</v>
      </c>
      <c r="AG24" s="31"/>
      <c r="AH24" s="32"/>
      <c r="AI24" s="31"/>
      <c r="AJ24" s="26"/>
      <c r="AK24" s="33"/>
      <c r="AL24" s="31">
        <v>45.8</v>
      </c>
      <c r="AM24" s="32">
        <v>24.9</v>
      </c>
      <c r="AN24" s="31">
        <v>24.9</v>
      </c>
      <c r="AO24" s="26">
        <f t="shared" si="16"/>
        <v>0</v>
      </c>
      <c r="AP24" s="33">
        <f t="shared" si="17"/>
        <v>0.5436681222707423</v>
      </c>
      <c r="AQ24" s="31">
        <v>5.2</v>
      </c>
      <c r="AR24" s="32">
        <v>5.2</v>
      </c>
      <c r="AS24" s="31">
        <v>11.9</v>
      </c>
      <c r="AT24" s="26">
        <f t="shared" si="18"/>
        <v>6.7</v>
      </c>
      <c r="AU24" s="33">
        <f>AS24/AQ24</f>
        <v>2.2884615384615383</v>
      </c>
      <c r="AV24" s="31">
        <v>4.9</v>
      </c>
      <c r="AW24" s="32">
        <v>3</v>
      </c>
      <c r="AX24" s="32">
        <v>3</v>
      </c>
      <c r="AY24" s="26">
        <f t="shared" si="19"/>
        <v>0</v>
      </c>
      <c r="AZ24" s="33">
        <f t="shared" si="20"/>
        <v>0.6122448979591836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35258.700000000004</v>
      </c>
      <c r="D25" s="95">
        <f t="shared" si="0"/>
        <v>24482.6</v>
      </c>
      <c r="E25" s="100">
        <f t="shared" si="21"/>
        <v>31257</v>
      </c>
      <c r="F25" s="95">
        <f aca="true" t="shared" si="26" ref="F25:F45">E25-D25</f>
        <v>6774.4000000000015</v>
      </c>
      <c r="G25" s="96">
        <f aca="true" t="shared" si="27" ref="G25:G39">E25/C25</f>
        <v>0.8865046073734992</v>
      </c>
      <c r="H25" s="95">
        <f>H26+H35+H36+H37+H38+H40+H41+H42+H43+H44</f>
        <v>25425.400000000005</v>
      </c>
      <c r="I25" s="95">
        <f>I26+I35+I36+I37+I38+I40+I41+I42+I43+I44</f>
        <v>17221.7</v>
      </c>
      <c r="J25" s="95">
        <f>J26+J35+J36+J37+J38+J39+J40+J41+J42+J43+J44</f>
        <v>23335.3</v>
      </c>
      <c r="K25" s="95">
        <f aca="true" t="shared" si="28" ref="K25:K39">J25-I25</f>
        <v>6113.5999999999985</v>
      </c>
      <c r="L25" s="96">
        <f t="shared" si="24"/>
        <v>0.9177948036215751</v>
      </c>
      <c r="M25" s="95">
        <f>M26+M35+M36+M37+M38+M39+M40+M41+M42+M43+M44</f>
        <v>9833.3</v>
      </c>
      <c r="N25" s="95">
        <f>N26+N35+N36+N37+N38+N39+N40+N41+N42+N43+N44</f>
        <v>7260.9</v>
      </c>
      <c r="O25" s="95">
        <f>O26+O35+O36+O37+O38+O39+O40+O41+O42+O43+O44</f>
        <v>7921.7</v>
      </c>
      <c r="P25" s="95">
        <f t="shared" si="8"/>
        <v>660.8000000000002</v>
      </c>
      <c r="Q25" s="96">
        <f t="shared" si="9"/>
        <v>0.8055993410147153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8.4</v>
      </c>
      <c r="U25" s="95">
        <f t="shared" si="10"/>
        <v>7.6000000000000005</v>
      </c>
      <c r="V25" s="96">
        <f t="shared" si="11"/>
        <v>10.5</v>
      </c>
      <c r="W25" s="95">
        <f>W26+W35+W36+W37+W38+W40+W41+W42+W43+W44</f>
        <v>47.1</v>
      </c>
      <c r="X25" s="95">
        <f>X26+X35+X36+X37+X38+X40+X41+X42+X43+X44</f>
        <v>30.8</v>
      </c>
      <c r="Y25" s="95">
        <f>Y26+Y35+Y36+Y37+Y38+Y40+Y41+Y42+Y43</f>
        <v>31.3</v>
      </c>
      <c r="Z25" s="104">
        <f>Y25-X25</f>
        <v>0.5</v>
      </c>
      <c r="AA25" s="96">
        <f t="shared" si="12"/>
        <v>0.6645435244161358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26.9</v>
      </c>
      <c r="AE25" s="95">
        <f t="shared" si="13"/>
        <v>24.299999999999997</v>
      </c>
      <c r="AF25" s="96">
        <f>AD25/AB25</f>
        <v>10.346153846153845</v>
      </c>
      <c r="AG25" s="95">
        <f>AG26+AG35+AG36+AG37+AG38+AG39+AG40+AG41+AG42+AG43+AG44</f>
        <v>9318.1</v>
      </c>
      <c r="AH25" s="95">
        <f>AH26+AH35+AH36+AH37+AH38+AH39+AH40+AH41+AH42+AH43+AH44</f>
        <v>6927</v>
      </c>
      <c r="AI25" s="95">
        <f>AI26+AI35+AI36+AI37+AI38+AI39+AI40+AI41+AI42+AI43+AI44</f>
        <v>7549.099999999999</v>
      </c>
      <c r="AJ25" s="95">
        <f>AI25-AH25</f>
        <v>622.0999999999995</v>
      </c>
      <c r="AK25" s="96">
        <f>AI25/AG25</f>
        <v>0.8101544306242688</v>
      </c>
      <c r="AL25" s="95">
        <f>AL26+AL35+AL36+AL37+AL38+AL40+AL41+AL42+AL43+AL44</f>
        <v>459.4</v>
      </c>
      <c r="AM25" s="95">
        <f>AM26+AM35+AM36+AM37+AM38+AM40+AM41+AM42+AM43+AM44</f>
        <v>296.7</v>
      </c>
      <c r="AN25" s="95">
        <f>AN26+AN35+AN36+AN37+AN38+AN40+AN41+AN42+AN43+AN44</f>
        <v>304</v>
      </c>
      <c r="AO25" s="95">
        <f t="shared" si="16"/>
        <v>7.300000000000011</v>
      </c>
      <c r="AP25" s="96">
        <f t="shared" si="17"/>
        <v>0.6617326948193296</v>
      </c>
      <c r="AQ25" s="95">
        <f>AQ26+AQ35+AQ36+AQ37+AQ38+AQ40+AQ41+AQ42+AQ43</f>
        <v>1.7</v>
      </c>
      <c r="AR25" s="95">
        <f>AR26+AR35+AR36+AR37+AR38+AR40+AR41+AR42+AR43</f>
        <v>1</v>
      </c>
      <c r="AS25" s="95">
        <f>AS26+AS35+AS36+AS37+AS38+AS40+AS41+AS42+AS43</f>
        <v>1</v>
      </c>
      <c r="AT25" s="95">
        <f t="shared" si="18"/>
        <v>0</v>
      </c>
      <c r="AU25" s="96">
        <f>AS25/AQ25</f>
        <v>0.5882352941176471</v>
      </c>
      <c r="AV25" s="95">
        <f>AV26+AV35+AV36+AV37+AV38+AV40+AV41+AV42+AV43</f>
        <v>3.6</v>
      </c>
      <c r="AW25" s="95">
        <f>AW26+AW35+AW36+AW37+AW38+AW40+AW41+AW42+AW43</f>
        <v>2</v>
      </c>
      <c r="AX25" s="95">
        <f>AX26+AX35+AX36+AX37+AX38+AX40+AX41+AX42+AX43</f>
        <v>1</v>
      </c>
      <c r="AY25" s="95">
        <f t="shared" si="19"/>
        <v>-1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20414.7</v>
      </c>
      <c r="E26" s="27">
        <f t="shared" si="21"/>
        <v>23282.3</v>
      </c>
      <c r="F26" s="26">
        <f t="shared" si="26"/>
        <v>2867.5999999999985</v>
      </c>
      <c r="G26" s="28">
        <f t="shared" si="27"/>
        <v>0.7544491250810109</v>
      </c>
      <c r="H26" s="26">
        <f>SUM(H27:H33)</f>
        <v>24035.700000000004</v>
      </c>
      <c r="I26" s="26">
        <f>SUM(I27:I33)</f>
        <v>16125.3</v>
      </c>
      <c r="J26" s="26">
        <f>SUM(J27:J34)</f>
        <v>18992.1</v>
      </c>
      <c r="K26" s="26">
        <f t="shared" si="28"/>
        <v>2866.7999999999993</v>
      </c>
      <c r="L26" s="28">
        <f t="shared" si="24"/>
        <v>0.7901621338259337</v>
      </c>
      <c r="M26" s="26">
        <f>M27+M28+M29+M30+M31+M32+M33+M34</f>
        <v>6824.299999999999</v>
      </c>
      <c r="N26" s="35">
        <f>S26+X26+AC26+AH26+AM26+AR26+AW26</f>
        <v>4289.400000000001</v>
      </c>
      <c r="O26" s="35">
        <f>T26+Y26+AD26+AI26+AN26+AS26+AX26</f>
        <v>4290.2</v>
      </c>
      <c r="P26" s="26">
        <f t="shared" si="8"/>
        <v>0.7999999999992724</v>
      </c>
      <c r="Q26" s="28">
        <f t="shared" si="9"/>
        <v>0.6286652110839207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28.8</v>
      </c>
      <c r="Y26" s="27">
        <f>Y27+Y28+Y29+Y30+Y31+Y32</f>
        <v>29</v>
      </c>
      <c r="Z26" s="106">
        <f>Y26-X26</f>
        <v>0.1999999999999993</v>
      </c>
      <c r="AA26" s="28">
        <f>Y26/W26</f>
        <v>0.6651376146788991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3975.7000000000003</v>
      </c>
      <c r="AI26" s="26">
        <f>SUM(AI27:AI34)</f>
        <v>3976.3</v>
      </c>
      <c r="AJ26" s="26">
        <f>AI26-AH26</f>
        <v>0.599999999999909</v>
      </c>
      <c r="AK26" s="28">
        <f>AI26/AG26</f>
        <v>0.6277806722556404</v>
      </c>
      <c r="AL26" s="26">
        <f>AL27+AL28+AL29+AL30+AL31+AL32</f>
        <v>446.79999999999995</v>
      </c>
      <c r="AM26" s="26">
        <f>AM27+AM28+AM29+AM30+AM31+AM32</f>
        <v>284.9</v>
      </c>
      <c r="AN26" s="26">
        <f>AN27+AN28+AN29+AN30+AN31+AN32</f>
        <v>284.9</v>
      </c>
      <c r="AO26" s="26">
        <f t="shared" si="16"/>
        <v>0</v>
      </c>
      <c r="AP26" s="28">
        <f t="shared" si="17"/>
        <v>0.637645478961504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18968.2</v>
      </c>
      <c r="E28" s="39">
        <f t="shared" si="21"/>
        <v>21774.1</v>
      </c>
      <c r="F28" s="40">
        <f t="shared" si="26"/>
        <v>2805.899999999998</v>
      </c>
      <c r="G28" s="41">
        <f t="shared" si="27"/>
        <v>0.7681054614467435</v>
      </c>
      <c r="H28" s="38">
        <v>23282.7</v>
      </c>
      <c r="I28" s="38">
        <v>15605.3</v>
      </c>
      <c r="J28" s="38">
        <v>18411</v>
      </c>
      <c r="K28" s="40">
        <f t="shared" si="28"/>
        <v>2805.7000000000007</v>
      </c>
      <c r="L28" s="41">
        <f t="shared" si="24"/>
        <v>0.790758803746988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3362.9</v>
      </c>
      <c r="O28" s="55">
        <f aca="true" t="shared" si="31" ref="O28:O35">T28+Y28+AD28+AI28+AN28+AS28+AX28</f>
        <v>3363.1</v>
      </c>
      <c r="P28" s="40">
        <f t="shared" si="8"/>
        <v>0.1999999999998181</v>
      </c>
      <c r="Q28" s="41">
        <f aca="true" t="shared" si="32" ref="Q28:Q34">O28/M28</f>
        <v>0.663975044915204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3362.9</v>
      </c>
      <c r="AI28" s="39">
        <v>3363.1</v>
      </c>
      <c r="AJ28" s="40">
        <f>AI28-AH28</f>
        <v>0.1999999999998181</v>
      </c>
      <c r="AK28" s="41">
        <f>AI28/AG28</f>
        <v>0.663975044915204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134.8</v>
      </c>
      <c r="E29" s="38">
        <f t="shared" si="21"/>
        <v>150.8</v>
      </c>
      <c r="F29" s="40">
        <f t="shared" si="26"/>
        <v>16</v>
      </c>
      <c r="G29" s="41">
        <f t="shared" si="27"/>
        <v>0.7966191230850502</v>
      </c>
      <c r="H29" s="38">
        <v>95.4</v>
      </c>
      <c r="I29" s="38">
        <v>95.4</v>
      </c>
      <c r="J29" s="38">
        <v>111.3</v>
      </c>
      <c r="K29" s="40">
        <f t="shared" si="28"/>
        <v>15.899999999999991</v>
      </c>
      <c r="L29" s="66">
        <f t="shared" si="24"/>
        <v>1.1666666666666665</v>
      </c>
      <c r="M29" s="42">
        <f t="shared" si="29"/>
        <v>93.9</v>
      </c>
      <c r="N29" s="43">
        <f t="shared" si="30"/>
        <v>39.4</v>
      </c>
      <c r="O29" s="55">
        <f t="shared" si="31"/>
        <v>39.5</v>
      </c>
      <c r="P29" s="40">
        <f t="shared" si="8"/>
        <v>0.10000000000000142</v>
      </c>
      <c r="Q29" s="41">
        <f t="shared" si="32"/>
        <v>0.4206602768903088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39.4</v>
      </c>
      <c r="AI29" s="39">
        <v>39.5</v>
      </c>
      <c r="AJ29" s="40">
        <f>AI29-AH29</f>
        <v>0.10000000000000142</v>
      </c>
      <c r="AK29" s="41">
        <f>AI29/AG29</f>
        <v>0.4206602768903088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128.6</v>
      </c>
      <c r="E30" s="39">
        <f t="shared" si="21"/>
        <v>128.8</v>
      </c>
      <c r="F30" s="40">
        <f t="shared" si="26"/>
        <v>0.20000000000001705</v>
      </c>
      <c r="G30" s="41">
        <f t="shared" si="27"/>
        <v>0.703056768558952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128.6</v>
      </c>
      <c r="O30" s="55">
        <f t="shared" si="31"/>
        <v>128.8</v>
      </c>
      <c r="P30" s="40">
        <f t="shared" si="8"/>
        <v>0.20000000000001705</v>
      </c>
      <c r="Q30" s="41">
        <f t="shared" si="32"/>
        <v>0.703056768558952</v>
      </c>
      <c r="R30" s="38"/>
      <c r="S30" s="38"/>
      <c r="T30" s="39"/>
      <c r="U30" s="40"/>
      <c r="V30" s="33"/>
      <c r="W30" s="38">
        <v>43.6</v>
      </c>
      <c r="X30" s="38">
        <v>28.8</v>
      </c>
      <c r="Y30" s="39">
        <v>29</v>
      </c>
      <c r="Z30" s="107">
        <f>Y30-X30</f>
        <v>0.1999999999999993</v>
      </c>
      <c r="AA30" s="41">
        <f>Y30/W30</f>
        <v>0.6651376146788991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99.8</v>
      </c>
      <c r="AN30" s="39">
        <v>99.8</v>
      </c>
      <c r="AO30" s="40">
        <f>AN30-AM30</f>
        <v>0</v>
      </c>
      <c r="AP30" s="41">
        <f>AN30/AL30</f>
        <v>0.7148997134670487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463</v>
      </c>
      <c r="E31" s="39">
        <f t="shared" si="21"/>
        <v>375.5</v>
      </c>
      <c r="F31" s="40">
        <f t="shared" si="26"/>
        <v>-87.5</v>
      </c>
      <c r="G31" s="41">
        <f t="shared" si="27"/>
        <v>0.45899034347879236</v>
      </c>
      <c r="H31" s="38">
        <v>510.9</v>
      </c>
      <c r="I31" s="38">
        <v>277.9</v>
      </c>
      <c r="J31" s="38">
        <v>190.4</v>
      </c>
      <c r="K31" s="40">
        <f t="shared" si="28"/>
        <v>-87.49999999999997</v>
      </c>
      <c r="L31" s="41">
        <f>J31/H31</f>
        <v>0.37267567038559407</v>
      </c>
      <c r="M31" s="42">
        <f t="shared" si="29"/>
        <v>307.2</v>
      </c>
      <c r="N31" s="43">
        <f t="shared" si="30"/>
        <v>185.1</v>
      </c>
      <c r="O31" s="55">
        <f t="shared" si="31"/>
        <v>185.1</v>
      </c>
      <c r="P31" s="40">
        <f t="shared" si="8"/>
        <v>0</v>
      </c>
      <c r="Q31" s="41">
        <f t="shared" si="32"/>
        <v>0.6025390625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185.1</v>
      </c>
      <c r="AN31" s="39">
        <v>185.1</v>
      </c>
      <c r="AO31" s="40">
        <f>AN31-AM31</f>
        <v>0</v>
      </c>
      <c r="AP31" s="41">
        <f>AN31/AL31</f>
        <v>0.6025390625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81.7</v>
      </c>
      <c r="E33" s="39">
        <f t="shared" si="21"/>
        <v>96</v>
      </c>
      <c r="F33" s="40">
        <f t="shared" si="26"/>
        <v>14.299999999999997</v>
      </c>
      <c r="G33" s="41">
        <f t="shared" si="27"/>
        <v>0.24279210925644917</v>
      </c>
      <c r="H33" s="38">
        <v>10</v>
      </c>
      <c r="I33" s="38">
        <v>10</v>
      </c>
      <c r="J33" s="38">
        <v>24.1</v>
      </c>
      <c r="K33" s="40">
        <f t="shared" si="28"/>
        <v>14.100000000000001</v>
      </c>
      <c r="L33" s="41">
        <f>J33/H33</f>
        <v>2.41</v>
      </c>
      <c r="M33" s="42">
        <f t="shared" si="29"/>
        <v>385.4</v>
      </c>
      <c r="N33" s="42">
        <f>S33+X33+AC33+AH33+AM33+AR33+AW33</f>
        <v>71.7</v>
      </c>
      <c r="O33" s="55">
        <f t="shared" si="31"/>
        <v>71.9</v>
      </c>
      <c r="P33" s="40">
        <f t="shared" si="8"/>
        <v>0.20000000000000284</v>
      </c>
      <c r="Q33" s="41">
        <f t="shared" si="32"/>
        <v>0.18655941878567725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71.7</v>
      </c>
      <c r="AI33" s="39">
        <v>71.9</v>
      </c>
      <c r="AJ33" s="40">
        <f>AI33-AH33</f>
        <v>0.20000000000000284</v>
      </c>
      <c r="AK33" s="41">
        <f>AI33/AG33</f>
        <v>0.18655941878567725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433.9</v>
      </c>
      <c r="E34" s="39">
        <f>J34+O34</f>
        <v>579.5</v>
      </c>
      <c r="F34" s="40">
        <f>E34-D34</f>
        <v>145.60000000000002</v>
      </c>
      <c r="G34" s="41">
        <f t="shared" si="27"/>
        <v>0.8029652210059581</v>
      </c>
      <c r="H34" s="38"/>
      <c r="I34" s="38"/>
      <c r="J34" s="38">
        <v>145.5</v>
      </c>
      <c r="K34" s="40">
        <f t="shared" si="28"/>
        <v>145.5</v>
      </c>
      <c r="L34" s="41"/>
      <c r="M34" s="42">
        <f>R34+W34+AB34+AG34+AL34+AQ34+AV34</f>
        <v>721.7</v>
      </c>
      <c r="N34" s="42">
        <f>S34+X34+AC34+AH34+AM34+AR34+AW34</f>
        <v>433.9</v>
      </c>
      <c r="O34" s="55">
        <f t="shared" si="31"/>
        <v>434</v>
      </c>
      <c r="P34" s="40">
        <f t="shared" si="8"/>
        <v>0.10000000000002274</v>
      </c>
      <c r="Q34" s="41">
        <f t="shared" si="32"/>
        <v>0.6013579049466536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433.9</v>
      </c>
      <c r="AI34" s="39">
        <v>434</v>
      </c>
      <c r="AJ34" s="40">
        <f>AI34-AH34</f>
        <v>0.10000000000002274</v>
      </c>
      <c r="AK34" s="41">
        <f>AI34/AG34</f>
        <v>0.6013579049466536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404.2</v>
      </c>
      <c r="E35" s="32">
        <f t="shared" si="21"/>
        <v>298.5</v>
      </c>
      <c r="F35" s="26">
        <f t="shared" si="26"/>
        <v>-105.69999999999999</v>
      </c>
      <c r="G35" s="33">
        <f t="shared" si="27"/>
        <v>0.5990367248645394</v>
      </c>
      <c r="H35" s="31">
        <v>498.3</v>
      </c>
      <c r="I35" s="31">
        <v>404.2</v>
      </c>
      <c r="J35" s="31">
        <v>298.5</v>
      </c>
      <c r="K35" s="26">
        <f t="shared" si="28"/>
        <v>-105.69999999999999</v>
      </c>
      <c r="L35" s="33">
        <f>J35/H35</f>
        <v>0.5990367248645394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268.2</v>
      </c>
      <c r="D36" s="31">
        <f t="shared" si="0"/>
        <v>268.2</v>
      </c>
      <c r="E36" s="32">
        <f t="shared" si="21"/>
        <v>736.1</v>
      </c>
      <c r="F36" s="26">
        <f t="shared" si="26"/>
        <v>467.90000000000003</v>
      </c>
      <c r="G36" s="33">
        <f t="shared" si="27"/>
        <v>2.744593586875466</v>
      </c>
      <c r="H36" s="31"/>
      <c r="I36" s="31"/>
      <c r="J36" s="31">
        <v>42.1</v>
      </c>
      <c r="K36" s="26">
        <f>J36-I36</f>
        <v>42.1</v>
      </c>
      <c r="L36" s="33"/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694</v>
      </c>
      <c r="P36" s="26">
        <f aca="true" t="shared" si="35" ref="P36:P45">O36-N36</f>
        <v>425.8</v>
      </c>
      <c r="Q36" s="33">
        <f>O36/M36</f>
        <v>2.587621178225205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17.2</v>
      </c>
      <c r="AE36" s="29">
        <f>AD36-AC36</f>
        <v>17.2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6" ref="AJ36:AJ45">AI36-AH36</f>
        <v>401.3</v>
      </c>
      <c r="AK36" s="33">
        <f>AI36/AG36</f>
        <v>2.4962714392244596</v>
      </c>
      <c r="AL36" s="31"/>
      <c r="AM36" s="31"/>
      <c r="AN36" s="32">
        <v>7.3</v>
      </c>
      <c r="AO36" s="26">
        <f>AN36-AM36</f>
        <v>7.3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786</v>
      </c>
      <c r="F37" s="26">
        <f t="shared" si="26"/>
        <v>0</v>
      </c>
      <c r="G37" s="33">
        <f t="shared" si="27"/>
        <v>1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786</v>
      </c>
      <c r="P37" s="26">
        <f t="shared" si="35"/>
        <v>0</v>
      </c>
      <c r="Q37" s="33">
        <f>O37/M37</f>
        <v>1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786</v>
      </c>
      <c r="AH37" s="49">
        <v>786</v>
      </c>
      <c r="AI37" s="32">
        <v>786</v>
      </c>
      <c r="AJ37" s="26">
        <f t="shared" si="36"/>
        <v>0</v>
      </c>
      <c r="AK37" s="33">
        <f>AI37/AG37</f>
        <v>1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684.8</v>
      </c>
      <c r="D38" s="31">
        <f t="shared" si="0"/>
        <v>684.8</v>
      </c>
      <c r="E38" s="32">
        <f t="shared" si="21"/>
        <v>4189.7</v>
      </c>
      <c r="F38" s="26">
        <f t="shared" si="26"/>
        <v>3504.8999999999996</v>
      </c>
      <c r="G38" s="33">
        <f t="shared" si="27"/>
        <v>6.118136682242991</v>
      </c>
      <c r="H38" s="31"/>
      <c r="I38" s="31"/>
      <c r="J38" s="31">
        <v>3344.2</v>
      </c>
      <c r="K38" s="26">
        <f t="shared" si="28"/>
        <v>3344.2</v>
      </c>
      <c r="L38" s="33"/>
      <c r="M38" s="34">
        <f t="shared" si="33"/>
        <v>684.8</v>
      </c>
      <c r="N38" s="35">
        <f t="shared" si="30"/>
        <v>684.8</v>
      </c>
      <c r="O38" s="45">
        <f t="shared" si="34"/>
        <v>845.5</v>
      </c>
      <c r="P38" s="26">
        <f t="shared" si="35"/>
        <v>160.70000000000005</v>
      </c>
      <c r="Q38" s="33">
        <f>O38/M38</f>
        <v>1.2346670560747663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684.8</v>
      </c>
      <c r="AH38" s="31">
        <v>684.8</v>
      </c>
      <c r="AI38" s="32">
        <v>845.5</v>
      </c>
      <c r="AJ38" s="29">
        <f t="shared" si="36"/>
        <v>160.70000000000005</v>
      </c>
      <c r="AK38" s="33">
        <f>AI38/AG38</f>
        <v>1.2346670560747663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25.4</v>
      </c>
      <c r="D39" s="31">
        <f>I39+N39</f>
        <v>25.4</v>
      </c>
      <c r="E39" s="32">
        <f>J39+O39</f>
        <v>196</v>
      </c>
      <c r="F39" s="26">
        <f>E39-D39</f>
        <v>170.6</v>
      </c>
      <c r="G39" s="33">
        <f t="shared" si="27"/>
        <v>7.716535433070867</v>
      </c>
      <c r="H39" s="31"/>
      <c r="I39" s="31"/>
      <c r="J39" s="31">
        <v>159.2</v>
      </c>
      <c r="K39" s="26">
        <f t="shared" si="28"/>
        <v>159.2</v>
      </c>
      <c r="L39" s="33"/>
      <c r="M39" s="34">
        <f>R39+W39+AB39+AG39+AL39+AQ39+AV39</f>
        <v>25.4</v>
      </c>
      <c r="N39" s="35">
        <f>S39+X39+AC39+AH39+AM39+AR39+AW39</f>
        <v>25.4</v>
      </c>
      <c r="O39" s="45">
        <f t="shared" si="34"/>
        <v>36.8</v>
      </c>
      <c r="P39" s="26">
        <f t="shared" si="35"/>
        <v>11.399999999999999</v>
      </c>
      <c r="Q39" s="33">
        <f>O39/M39</f>
        <v>1.4488188976377951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25.4</v>
      </c>
      <c r="AH39" s="31">
        <v>25.4</v>
      </c>
      <c r="AI39" s="32">
        <v>36.8</v>
      </c>
      <c r="AJ39" s="29">
        <f t="shared" si="36"/>
        <v>11.399999999999999</v>
      </c>
      <c r="AK39" s="33">
        <f>AI39/AG39</f>
        <v>1.4488188976377951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1007</v>
      </c>
      <c r="F40" s="26">
        <f t="shared" si="26"/>
        <v>0</v>
      </c>
      <c r="G40" s="33">
        <f>E40/C40</f>
        <v>1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1007</v>
      </c>
      <c r="P40" s="26">
        <f t="shared" si="35"/>
        <v>0</v>
      </c>
      <c r="Q40" s="33">
        <f>O40/M40</f>
        <v>1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>
        <v>1007</v>
      </c>
      <c r="AH40" s="31">
        <v>1007</v>
      </c>
      <c r="AI40" s="32">
        <v>1007</v>
      </c>
      <c r="AJ40" s="29">
        <f t="shared" si="36"/>
        <v>0</v>
      </c>
      <c r="AK40" s="33">
        <f>AI40/AG40</f>
        <v>1</v>
      </c>
      <c r="AL40" s="31"/>
      <c r="AM40" s="31"/>
      <c r="AN40" s="32"/>
      <c r="AO40" s="26"/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672.4000000000001</v>
      </c>
      <c r="D41" s="31">
        <f t="shared" si="0"/>
        <v>477.2</v>
      </c>
      <c r="E41" s="32">
        <f t="shared" si="21"/>
        <v>291.5</v>
      </c>
      <c r="F41" s="26">
        <f t="shared" si="26"/>
        <v>-185.7</v>
      </c>
      <c r="G41" s="33">
        <f>E41/C41</f>
        <v>0.4335217132659131</v>
      </c>
      <c r="H41" s="32">
        <v>617.2</v>
      </c>
      <c r="I41" s="31">
        <v>422</v>
      </c>
      <c r="J41" s="31">
        <v>236.2</v>
      </c>
      <c r="K41" s="26">
        <f>J41-I41</f>
        <v>-185.8</v>
      </c>
      <c r="L41" s="33">
        <f>J41/H41</f>
        <v>0.382696046662346</v>
      </c>
      <c r="M41" s="34">
        <f t="shared" si="33"/>
        <v>55.2</v>
      </c>
      <c r="N41" s="35">
        <f>S41+X41+AC41+AH41+AM41+AR41+AW41</f>
        <v>55.2</v>
      </c>
      <c r="O41" s="45">
        <f t="shared" si="34"/>
        <v>55.3</v>
      </c>
      <c r="P41" s="26">
        <f t="shared" si="35"/>
        <v>0.09999999999999432</v>
      </c>
      <c r="Q41" s="33">
        <f>O41/M41</f>
        <v>1.0018115942028984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55.3</v>
      </c>
      <c r="AJ41" s="29">
        <f t="shared" si="36"/>
        <v>0.09999999999999432</v>
      </c>
      <c r="AK41" s="33">
        <f>AI41/AG41</f>
        <v>1.0018115942028984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83.8</v>
      </c>
      <c r="D42" s="38">
        <f>I42+N42</f>
        <v>42.300000000000004</v>
      </c>
      <c r="E42" s="38">
        <f t="shared" si="21"/>
        <v>86.89999999999999</v>
      </c>
      <c r="F42" s="40">
        <f t="shared" si="26"/>
        <v>44.59999999999999</v>
      </c>
      <c r="G42" s="41">
        <f>E42/C42</f>
        <v>1.0369928400954653</v>
      </c>
      <c r="H42" s="39">
        <v>12.4</v>
      </c>
      <c r="I42" s="38">
        <v>8.4</v>
      </c>
      <c r="J42" s="38">
        <v>8.8</v>
      </c>
      <c r="K42" s="40">
        <f>J42-I42</f>
        <v>0.40000000000000036</v>
      </c>
      <c r="L42" s="41">
        <f>J42/H42</f>
        <v>0.7096774193548387</v>
      </c>
      <c r="M42" s="42">
        <f t="shared" si="33"/>
        <v>71.39999999999999</v>
      </c>
      <c r="N42" s="43">
        <f>S42+X42+AC42+AH42+AM42+AR42+AW42</f>
        <v>33.900000000000006</v>
      </c>
      <c r="O42" s="55">
        <f t="shared" si="34"/>
        <v>78.1</v>
      </c>
      <c r="P42" s="40">
        <f t="shared" si="35"/>
        <v>44.19999999999999</v>
      </c>
      <c r="Q42" s="41">
        <f>O42/M42</f>
        <v>1.0938375350140057</v>
      </c>
      <c r="R42" s="46">
        <v>0.8</v>
      </c>
      <c r="S42" s="46">
        <v>0.8</v>
      </c>
      <c r="T42" s="39">
        <v>8.4</v>
      </c>
      <c r="U42" s="40">
        <f>T42-S42</f>
        <v>7.6000000000000005</v>
      </c>
      <c r="V42" s="41">
        <f>T42/R42</f>
        <v>10.5</v>
      </c>
      <c r="W42" s="38">
        <v>3.5</v>
      </c>
      <c r="X42" s="38">
        <v>2</v>
      </c>
      <c r="Y42" s="39">
        <v>2.3</v>
      </c>
      <c r="Z42" s="107">
        <f>Y42-X42</f>
        <v>0.2999999999999998</v>
      </c>
      <c r="AA42" s="41">
        <f>Y42/W42</f>
        <v>0.6571428571428571</v>
      </c>
      <c r="AB42" s="38">
        <v>2.6</v>
      </c>
      <c r="AC42" s="38">
        <v>2.6</v>
      </c>
      <c r="AD42" s="39">
        <v>9.7</v>
      </c>
      <c r="AE42" s="47">
        <f>AD42-AC42</f>
        <v>7.1</v>
      </c>
      <c r="AF42" s="50">
        <f>AD42/AB42</f>
        <v>3.7307692307692304</v>
      </c>
      <c r="AG42" s="46">
        <v>46.6</v>
      </c>
      <c r="AH42" s="46">
        <v>13.7</v>
      </c>
      <c r="AI42" s="39">
        <v>43.9</v>
      </c>
      <c r="AJ42" s="47">
        <f t="shared" si="36"/>
        <v>30.2</v>
      </c>
      <c r="AK42" s="41">
        <f>AI42/AG42</f>
        <v>0.9420600858369098</v>
      </c>
      <c r="AL42" s="38">
        <v>12.6</v>
      </c>
      <c r="AM42" s="38">
        <v>11.8</v>
      </c>
      <c r="AN42" s="39">
        <v>11.8</v>
      </c>
      <c r="AO42" s="40">
        <f>AN42-AM42</f>
        <v>0</v>
      </c>
      <c r="AP42" s="41">
        <f>AN42/AL42</f>
        <v>0.9365079365079366</v>
      </c>
      <c r="AQ42" s="38">
        <v>1.7</v>
      </c>
      <c r="AR42" s="38">
        <v>1</v>
      </c>
      <c r="AS42" s="39">
        <v>1</v>
      </c>
      <c r="AT42" s="40">
        <f>AS42-AR42</f>
        <v>0</v>
      </c>
      <c r="AU42" s="119">
        <f>AS42/AQ42</f>
        <v>0.5882352941176471</v>
      </c>
      <c r="AV42" s="38">
        <v>3.6</v>
      </c>
      <c r="AW42" s="39">
        <v>2</v>
      </c>
      <c r="AX42" s="39">
        <v>1</v>
      </c>
      <c r="AY42" s="40">
        <f>AX42-AW42</f>
        <v>-1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6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372.8</v>
      </c>
      <c r="D44" s="102">
        <f>I44+N44</f>
        <v>372.8</v>
      </c>
      <c r="E44" s="103">
        <f>J44+O44</f>
        <v>365.6</v>
      </c>
      <c r="F44" s="102">
        <f t="shared" si="26"/>
        <v>-7.199999999999989</v>
      </c>
      <c r="G44" s="33">
        <f>E44/C44</f>
        <v>0.98068669527897</v>
      </c>
      <c r="H44" s="71">
        <v>261.8</v>
      </c>
      <c r="I44" s="71">
        <v>261.8</v>
      </c>
      <c r="J44" s="126">
        <v>254.2</v>
      </c>
      <c r="K44" s="26">
        <f>J44-I44</f>
        <v>-7.600000000000023</v>
      </c>
      <c r="L44" s="33">
        <f>J44/H44</f>
        <v>0.9709702062643238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6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341957.3</v>
      </c>
      <c r="D45" s="100">
        <f>I45+N45</f>
        <v>204939.5</v>
      </c>
      <c r="E45" s="100">
        <f>J45+O45</f>
        <v>228299.8</v>
      </c>
      <c r="F45" s="100">
        <f t="shared" si="26"/>
        <v>23360.29999999999</v>
      </c>
      <c r="G45" s="152">
        <f>E45/C45</f>
        <v>0.6676266305763907</v>
      </c>
      <c r="H45" s="99">
        <f>H8+H25</f>
        <v>209689.5</v>
      </c>
      <c r="I45" s="100">
        <f>I8+I25</f>
        <v>133185</v>
      </c>
      <c r="J45" s="100">
        <f>J8+J25</f>
        <v>151728</v>
      </c>
      <c r="K45" s="100">
        <f>J45-I45</f>
        <v>18543</v>
      </c>
      <c r="L45" s="152">
        <f>J45/H45</f>
        <v>0.7235841565743635</v>
      </c>
      <c r="M45" s="99">
        <f>M8+M25</f>
        <v>132267.8</v>
      </c>
      <c r="N45" s="100">
        <f>N8+N25</f>
        <v>71754.5</v>
      </c>
      <c r="O45" s="130">
        <f>T45+Y45+AD45+AI45+AN45+AS45+AX45</f>
        <v>76571.79999999999</v>
      </c>
      <c r="P45" s="100">
        <f t="shared" si="35"/>
        <v>4817.299999999988</v>
      </c>
      <c r="Q45" s="152">
        <f>O45/M45</f>
        <v>0.5789148984106487</v>
      </c>
      <c r="R45" s="99">
        <f>R8+R25</f>
        <v>2121.3</v>
      </c>
      <c r="S45" s="100">
        <f>S8+S25</f>
        <v>560.3</v>
      </c>
      <c r="T45" s="100">
        <f>T8+T25</f>
        <v>648.1999999999999</v>
      </c>
      <c r="U45" s="100">
        <f>T45-S45</f>
        <v>87.89999999999998</v>
      </c>
      <c r="V45" s="152">
        <f>T45/R45</f>
        <v>0.30556734078159614</v>
      </c>
      <c r="W45" s="99">
        <f>W8+W25</f>
        <v>5468.5</v>
      </c>
      <c r="X45" s="100">
        <f>X8+X25</f>
        <v>1579.3000000000002</v>
      </c>
      <c r="Y45" s="100">
        <f>Y8+Y25</f>
        <v>1592.7</v>
      </c>
      <c r="Z45" s="100">
        <f>Y45-X45</f>
        <v>13.399999999999864</v>
      </c>
      <c r="AA45" s="151">
        <f>Y45/W45</f>
        <v>0.291249885709061</v>
      </c>
      <c r="AB45" s="99">
        <f>AB8+AB25</f>
        <v>8636.6</v>
      </c>
      <c r="AC45" s="100">
        <f>AC8+AC25</f>
        <v>5559</v>
      </c>
      <c r="AD45" s="100">
        <f>AD8+AD25</f>
        <v>6735.499999999999</v>
      </c>
      <c r="AE45" s="100">
        <f>AD45-AC45</f>
        <v>1176.499999999999</v>
      </c>
      <c r="AF45" s="152">
        <f>AD45/AB45</f>
        <v>0.7798786559525738</v>
      </c>
      <c r="AG45" s="99">
        <f>AG8+AG25</f>
        <v>86360.70000000001</v>
      </c>
      <c r="AH45" s="100">
        <f>AH8+AH25</f>
        <v>47278.2</v>
      </c>
      <c r="AI45" s="100">
        <f>AI8+AI25</f>
        <v>49057.7</v>
      </c>
      <c r="AJ45" s="100">
        <f t="shared" si="36"/>
        <v>1779.5</v>
      </c>
      <c r="AK45" s="153">
        <f>AI45/AG45</f>
        <v>0.5680558402143566</v>
      </c>
      <c r="AL45" s="95">
        <f>AL8+AL25</f>
        <v>15347.699999999999</v>
      </c>
      <c r="AM45" s="100">
        <f>AM8+AM25</f>
        <v>8886.5</v>
      </c>
      <c r="AN45" s="100">
        <f>AN8+AN25</f>
        <v>10392.599999999999</v>
      </c>
      <c r="AO45" s="100">
        <f>AN45-AM45</f>
        <v>1506.0999999999985</v>
      </c>
      <c r="AP45" s="152">
        <f>AN45/AL45</f>
        <v>0.6771438065638499</v>
      </c>
      <c r="AQ45" s="99">
        <f>AQ8+AQ25</f>
        <v>8913.7</v>
      </c>
      <c r="AR45" s="100">
        <f>AR8+AR25</f>
        <v>4931</v>
      </c>
      <c r="AS45" s="100">
        <f>AS8+AS25</f>
        <v>5143.9</v>
      </c>
      <c r="AT45" s="100">
        <f>AS45-AR45</f>
        <v>212.89999999999964</v>
      </c>
      <c r="AU45" s="151">
        <f>AS45/AQ45</f>
        <v>0.5770779810852956</v>
      </c>
      <c r="AV45" s="99">
        <f>AV8+AV25</f>
        <v>5419.3</v>
      </c>
      <c r="AW45" s="100">
        <f>AW8+AW25</f>
        <v>2960.2</v>
      </c>
      <c r="AX45" s="100">
        <f>AX8+AX25</f>
        <v>3001.2</v>
      </c>
      <c r="AY45" s="100">
        <f>AX45-AW45</f>
        <v>41</v>
      </c>
      <c r="AZ45" s="96">
        <f>AX45/AV45</f>
        <v>0.5537984610558558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79"/>
      <c r="C46" s="179"/>
      <c r="D46" s="179"/>
      <c r="E46" s="179"/>
      <c r="F46" s="179"/>
      <c r="G46" s="179"/>
      <c r="H46" s="179"/>
      <c r="I46" s="179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2022-08-03T08:08:19Z</cp:lastPrinted>
  <dcterms:created xsi:type="dcterms:W3CDTF">2006-11-08T10:58:51Z</dcterms:created>
  <dcterms:modified xsi:type="dcterms:W3CDTF">2022-09-06T11:54:43Z</dcterms:modified>
  <cp:category/>
  <cp:version/>
  <cp:contentType/>
  <cp:contentStatus/>
</cp:coreProperties>
</file>