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<sst xmlns="http://schemas.openxmlformats.org/spreadsheetml/2006/main" count="102" uniqueCount="55">
  <si>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</si>
  <si>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</si>
  <si>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</si>
  <si>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</si>
  <si>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</si>
  <si>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</si>
  <si>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</si>
  <si>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</si>
  <si>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</si>
  <si>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</si>
  <si>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</si>
  <si>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</si>
  <si>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</si>
  <si>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</si>
  <si>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</si>
  <si>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</si>
  <si>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</si>
  <si>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</si>
  <si>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</si>
  <si>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</si>
  <si>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</si>
  <si>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</si>
  <si>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</si>
  <si>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</si>
  <si>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</si>
  <si>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</si>
  <si>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</si>
  <si>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</si>
  <si>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</si>
  <si>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</si>
  <si>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</si>
  <si>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</si>
  <si>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</si>
  <si>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</si>
  <si>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</si>
  <si>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</si>
  <si>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</si>
  <si>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</si>
  <si>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</si>
  <si>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</si>
  <si>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</si>
  <si>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</si>
  <si>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</si>
  <si>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</si>
  <si>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</si>
  <si>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</si>
  <si>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</si>
  <si>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</si>
  <si>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</si>
  <si>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</si>
  <si>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</si>
  <si>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8-и месяцев</t>
  </si>
  <si>
    <t>Фактическое поступление на 01.09.21</t>
  </si>
  <si>
    <t>Отклонение 8-и месяцев</t>
  </si>
  <si>
    <t xml:space="preserve"> Выполнение плана по доходам консолидированного бюджета Константиновского района на 1 сентября 2021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</si>
</sst>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9" fillId="0" borderId="2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20" fillId="0" borderId="2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8500521"/>
        <c:axId val="9395826"/>
      </c:bar3D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7453571"/>
        <c:axId val="22864412"/>
      </c:bar3D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453117"/>
        <c:axId val="40078054"/>
      </c:bar3D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753600"/>
        <a:ext cx="1544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7135475" y="975360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688550" y="975360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689425" y="975360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7157025" y="97536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8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AK49" sqref="AK49"/>
    </sheetView>
  </sheetViews>
  <sheetFormatPr defaultColWidth="9.00390625" defaultRowHeight="12.75"/>
  <cols>
    <col min="1" max="1" width="3.875" style="1" customWidth="1"/>
    <col min="2" max="2" width="57.2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8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8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8" customWidth="1"/>
    <col min="46" max="47" width="10.125" style="1" customWidth="1"/>
    <col min="48" max="48" width="10.625" style="1" customWidth="1"/>
    <col min="49" max="49" width="9.625" style="1" customWidth="1"/>
    <col min="50" max="50" width="12.125" style="8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6"/>
      <c r="AA2" s="6"/>
    </row>
    <row r="3" spans="1:53" s="71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4"/>
    </row>
    <row r="5" spans="1:53" s="12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5"/>
    </row>
    <row r="6" spans="1:53" s="12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4" customFormat="1" ht="15" customHeight="1" thickBot="1">
      <c r="A8" s="115"/>
      <c r="B8" s="116" t="s">
        <v>21</v>
      </c>
      <c r="C8" s="117">
        <f>H8+M8</f>
        <v>276845.4</v>
      </c>
      <c r="D8" s="118">
        <f aca="true" t="shared" si="0" ref="D8:D41">I8+N8</f>
        <v>175744.6</v>
      </c>
      <c r="E8" s="119">
        <f>J8+O8</f>
        <v>197896.2</v>
      </c>
      <c r="F8" s="118">
        <f>E8-D8</f>
        <v>22151.600000000006</v>
      </c>
      <c r="G8" s="120">
        <f>E8/C8</f>
        <v>0.7148256752685794</v>
      </c>
      <c r="H8" s="118">
        <f>H9+H10+H11+H16+H24</f>
        <v>162413.1</v>
      </c>
      <c r="I8" s="118">
        <f>I9+I10+I11+I16+I24</f>
        <v>112948.3</v>
      </c>
      <c r="J8" s="118">
        <f>J9+J10+J11+J16+J24</f>
        <v>128644.20000000001</v>
      </c>
      <c r="K8" s="118">
        <f>J8-I8</f>
        <v>15695.900000000009</v>
      </c>
      <c r="L8" s="120">
        <f aca="true" t="shared" si="1" ref="L8:L16">J8/H8</f>
        <v>0.7920801955014712</v>
      </c>
      <c r="M8" s="118">
        <f>M9+M10+M11+M16+M24</f>
        <v>114432.3</v>
      </c>
      <c r="N8" s="118">
        <f>N9+N10+N11+N16+N24</f>
        <v>62796.3</v>
      </c>
      <c r="O8" s="118">
        <f>O9+O10+O11+O16+O24</f>
        <v>69252</v>
      </c>
      <c r="P8" s="118">
        <f>O8-N8</f>
        <v>6455.699999999997</v>
      </c>
      <c r="Q8" s="120">
        <f>O8/M8</f>
        <v>0.6051787825640138</v>
      </c>
      <c r="R8" s="121">
        <f>R9+R10+R11+R16+R24</f>
        <v>1692.6999999999998</v>
      </c>
      <c r="S8" s="121">
        <f>S9+S10+S11+S16+S24</f>
        <v>330.59999999999997</v>
      </c>
      <c r="T8" s="121">
        <f>T9+T10+T11+T16+T24</f>
        <v>636.5</v>
      </c>
      <c r="U8" s="121">
        <f>T8-S8</f>
        <v>305.90000000000003</v>
      </c>
      <c r="V8" s="122">
        <f>T8/R8</f>
        <v>0.3760264665918356</v>
      </c>
      <c r="W8" s="121">
        <f>W9+W10+W11+W16+W24</f>
        <v>6153.599999999999</v>
      </c>
      <c r="X8" s="121">
        <f>X9+X10+X11+X16+X24</f>
        <v>3266.2999999999997</v>
      </c>
      <c r="Y8" s="121">
        <f>Y9+Y10+Y11+Y16+Y24</f>
        <v>3465.1</v>
      </c>
      <c r="Z8" s="134">
        <f>Y8-X8</f>
        <v>198.80000000000018</v>
      </c>
      <c r="AA8" s="122">
        <f>Y8/W8</f>
        <v>0.5631012740509621</v>
      </c>
      <c r="AB8" s="121">
        <f>AB9+AB10+AB11+AB16+AB24</f>
        <v>7541.099999999999</v>
      </c>
      <c r="AC8" s="121">
        <f>AC9+AC10+AC11+AC16+AC24</f>
        <v>4616.599999999999</v>
      </c>
      <c r="AD8" s="121">
        <f>AD9+AD10+AD11+AD16+AD24</f>
        <v>5628.299999999999</v>
      </c>
      <c r="AE8" s="121">
        <f>AD8-AC8</f>
        <v>1011.6999999999998</v>
      </c>
      <c r="AF8" s="122">
        <f>AD8/AB8</f>
        <v>0.7463500019890997</v>
      </c>
      <c r="AG8" s="121">
        <f>AG9+AG10+AG11+AG16+AG24</f>
        <v>74167.5</v>
      </c>
      <c r="AH8" s="121">
        <f>AH9+AH10+AH11+AH16+AH24</f>
        <v>40575.8</v>
      </c>
      <c r="AI8" s="121">
        <f>AI9+AI10+AI11+AI16+AI24</f>
        <v>40705.9</v>
      </c>
      <c r="AJ8" s="121">
        <f>AI8-AH8</f>
        <v>130.09999999999854</v>
      </c>
      <c r="AK8" s="122">
        <f>AI8/AG8</f>
        <v>0.548837428792935</v>
      </c>
      <c r="AL8" s="121">
        <f>AL9+AL10+AL11+AL16+AL24</f>
        <v>12727.599999999999</v>
      </c>
      <c r="AM8" s="121">
        <f>AM9+AM10+AM11+AM16+AM24</f>
        <v>7062.5</v>
      </c>
      <c r="AN8" s="121">
        <f>AN9+AN10+AN11+AN16+AN24</f>
        <v>9870.4</v>
      </c>
      <c r="AO8" s="118">
        <f>AN8-AM8</f>
        <v>2807.8999999999996</v>
      </c>
      <c r="AP8" s="120">
        <f>AN8/AL8</f>
        <v>0.7755114868474812</v>
      </c>
      <c r="AQ8" s="121">
        <f>AQ9++AQ10+AQ11+AQ16+AQ24</f>
        <v>7761.6</v>
      </c>
      <c r="AR8" s="121">
        <f>AR9++AR10+AR11+AR16+AR24</f>
        <v>4287.2</v>
      </c>
      <c r="AS8" s="121">
        <f>AS9++AS10+AS11+AS16+AS24</f>
        <v>5604.3</v>
      </c>
      <c r="AT8" s="118">
        <f>AS8-AR8</f>
        <v>1317.1000000000004</v>
      </c>
      <c r="AU8" s="120">
        <f>AS8/AQ8</f>
        <v>0.7220547309833024</v>
      </c>
      <c r="AV8" s="121">
        <f>AV9+AV10+AV11+AV16+AV24</f>
        <v>4388.2</v>
      </c>
      <c r="AW8" s="121">
        <f>AW9+AW10+AW11+AW16+AW24</f>
        <v>2657.3</v>
      </c>
      <c r="AX8" s="121">
        <f>AX9+AX10+AX11+AX16+AX24</f>
        <v>3341.5</v>
      </c>
      <c r="AY8" s="118">
        <f>AX8-AW8</f>
        <v>684.1999999999998</v>
      </c>
      <c r="AZ8" s="120">
        <f>AX8/AV8</f>
        <v>0.7614739528736156</v>
      </c>
      <c r="BA8" s="123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71108.1</v>
      </c>
      <c r="E9" s="38">
        <f aca="true" t="shared" si="3" ref="E9:E15">J9+O9</f>
        <v>75217.6</v>
      </c>
      <c r="F9" s="30">
        <f aca="true" t="shared" si="4" ref="F9:F24">E9-D9</f>
        <v>4109.5</v>
      </c>
      <c r="G9" s="39">
        <f>E9/C9</f>
        <v>0.6395499710059163</v>
      </c>
      <c r="H9" s="37">
        <v>95004.4</v>
      </c>
      <c r="I9" s="37">
        <v>56988.6</v>
      </c>
      <c r="J9" s="37">
        <v>60829.8</v>
      </c>
      <c r="K9" s="30">
        <f aca="true" t="shared" si="5" ref="K9:K16">J9-I9</f>
        <v>3841.2000000000044</v>
      </c>
      <c r="L9" s="39">
        <f t="shared" si="1"/>
        <v>0.6402840289502382</v>
      </c>
      <c r="M9" s="40">
        <f aca="true" t="shared" si="6" ref="M9:O11">R9+W9+AB9+AG9+AL9+AQ9+AV9</f>
        <v>22605.8</v>
      </c>
      <c r="N9" s="41">
        <f t="shared" si="6"/>
        <v>14119.500000000002</v>
      </c>
      <c r="O9" s="40">
        <f t="shared" si="6"/>
        <v>14387.800000000001</v>
      </c>
      <c r="P9" s="30">
        <f>O9-N9</f>
        <v>268.2999999999993</v>
      </c>
      <c r="Q9" s="39">
        <f>O9/M9</f>
        <v>0.636464978014492</v>
      </c>
      <c r="R9" s="37">
        <v>142.4</v>
      </c>
      <c r="S9" s="37">
        <v>97.2</v>
      </c>
      <c r="T9" s="38">
        <v>97.2</v>
      </c>
      <c r="U9" s="30">
        <f>T9-S9</f>
        <v>0</v>
      </c>
      <c r="V9" s="39">
        <f>T9/R9</f>
        <v>0.6825842696629213</v>
      </c>
      <c r="W9" s="37">
        <v>531</v>
      </c>
      <c r="X9" s="37">
        <v>297.9</v>
      </c>
      <c r="Y9" s="38">
        <v>297.7</v>
      </c>
      <c r="Z9" s="136">
        <f>Y9-X9</f>
        <v>-0.19999999999998863</v>
      </c>
      <c r="AA9" s="39">
        <f>Y9/W9</f>
        <v>0.5606403013182674</v>
      </c>
      <c r="AB9" s="37">
        <v>559.7</v>
      </c>
      <c r="AC9" s="37">
        <v>290.9</v>
      </c>
      <c r="AD9" s="38">
        <v>290.9</v>
      </c>
      <c r="AE9" s="30">
        <f>AD9-AC9</f>
        <v>0</v>
      </c>
      <c r="AF9" s="39">
        <f>AD9/AB9</f>
        <v>0.5197427193139181</v>
      </c>
      <c r="AG9" s="37">
        <v>17656.5</v>
      </c>
      <c r="AH9" s="37">
        <v>10816.1</v>
      </c>
      <c r="AI9" s="38">
        <v>11084.6</v>
      </c>
      <c r="AJ9" s="47">
        <f>AI9-AH9</f>
        <v>268.5</v>
      </c>
      <c r="AK9" s="48">
        <f>AI9/AG9</f>
        <v>0.627791464899612</v>
      </c>
      <c r="AL9" s="37">
        <v>1802.2</v>
      </c>
      <c r="AM9" s="37">
        <v>1187.7</v>
      </c>
      <c r="AN9" s="38">
        <v>1187.7</v>
      </c>
      <c r="AO9" s="30">
        <f>AN9-AM9</f>
        <v>0</v>
      </c>
      <c r="AP9" s="39">
        <f>AN9/AL9</f>
        <v>0.6590278548440794</v>
      </c>
      <c r="AQ9" s="37">
        <v>1182.8</v>
      </c>
      <c r="AR9" s="37">
        <v>799.7</v>
      </c>
      <c r="AS9" s="37">
        <v>799.7</v>
      </c>
      <c r="AT9" s="30">
        <f>AS9-AR9</f>
        <v>0</v>
      </c>
      <c r="AU9" s="39">
        <f>AS9/AQ9</f>
        <v>0.6761075414271221</v>
      </c>
      <c r="AV9" s="37">
        <v>731.2</v>
      </c>
      <c r="AW9" s="38">
        <v>630</v>
      </c>
      <c r="AX9" s="38">
        <v>630</v>
      </c>
      <c r="AY9" s="30">
        <f>AX9-AW9</f>
        <v>0</v>
      </c>
      <c r="AZ9" s="39">
        <f>AX9/AV9</f>
        <v>0.861597374179431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7733.400000000001</v>
      </c>
      <c r="E10" s="38">
        <f t="shared" si="3"/>
        <v>8717.8</v>
      </c>
      <c r="F10" s="30">
        <f t="shared" si="4"/>
        <v>984.3999999999987</v>
      </c>
      <c r="G10" s="39">
        <f>E10/C10</f>
        <v>0.6443692162138189</v>
      </c>
      <c r="H10" s="37">
        <v>9521.4</v>
      </c>
      <c r="I10" s="37">
        <v>5336.1</v>
      </c>
      <c r="J10" s="37">
        <v>6135.3</v>
      </c>
      <c r="K10" s="30">
        <f t="shared" si="5"/>
        <v>799.1999999999998</v>
      </c>
      <c r="L10" s="39">
        <f t="shared" si="1"/>
        <v>0.644369525489949</v>
      </c>
      <c r="M10" s="40">
        <f t="shared" si="6"/>
        <v>4007.8</v>
      </c>
      <c r="N10" s="41">
        <f t="shared" si="6"/>
        <v>2397.3</v>
      </c>
      <c r="O10" s="40">
        <f t="shared" si="6"/>
        <v>2582.5</v>
      </c>
      <c r="P10" s="30">
        <f>O10-N10</f>
        <v>185.19999999999982</v>
      </c>
      <c r="Q10" s="39">
        <f>O10/M10</f>
        <v>0.6443684814611508</v>
      </c>
      <c r="R10" s="37"/>
      <c r="S10" s="37"/>
      <c r="T10" s="37"/>
      <c r="U10" s="30"/>
      <c r="V10" s="39"/>
      <c r="W10" s="37"/>
      <c r="X10" s="37"/>
      <c r="Y10" s="37"/>
      <c r="Z10" s="135"/>
      <c r="AA10" s="39"/>
      <c r="AB10" s="37"/>
      <c r="AC10" s="37"/>
      <c r="AD10" s="37"/>
      <c r="AE10" s="30"/>
      <c r="AF10" s="39"/>
      <c r="AG10" s="37">
        <v>4007.8</v>
      </c>
      <c r="AH10" s="37">
        <v>2397.3</v>
      </c>
      <c r="AI10" s="37">
        <v>2582.5</v>
      </c>
      <c r="AJ10" s="47">
        <f>AI10-AH10</f>
        <v>185.19999999999982</v>
      </c>
      <c r="AK10" s="48">
        <f>AI10/AG10</f>
        <v>0.6443684814611508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76712.5</v>
      </c>
      <c r="D11" s="37">
        <f t="shared" si="0"/>
        <v>76063.2</v>
      </c>
      <c r="E11" s="38">
        <f t="shared" si="3"/>
        <v>92434.79999999999</v>
      </c>
      <c r="F11" s="30">
        <f t="shared" si="4"/>
        <v>16371.599999999991</v>
      </c>
      <c r="G11" s="39">
        <f>E11/C11</f>
        <v>1.2049509532344793</v>
      </c>
      <c r="H11" s="37">
        <f>H12+H13+H14+H15</f>
        <v>45791.600000000006</v>
      </c>
      <c r="I11" s="37">
        <f>I12+I13+I14+I15</f>
        <v>45142.3</v>
      </c>
      <c r="J11" s="37">
        <f>J12+J13+J14+J15</f>
        <v>55675.8</v>
      </c>
      <c r="K11" s="30">
        <f t="shared" si="5"/>
        <v>10533.5</v>
      </c>
      <c r="L11" s="39">
        <f t="shared" si="1"/>
        <v>1.2158518156168379</v>
      </c>
      <c r="M11" s="40">
        <f t="shared" si="6"/>
        <v>30920.899999999998</v>
      </c>
      <c r="N11" s="41">
        <f t="shared" si="6"/>
        <v>30920.899999999998</v>
      </c>
      <c r="O11" s="40">
        <f t="shared" si="6"/>
        <v>36758.99999999999</v>
      </c>
      <c r="P11" s="30">
        <f>O11-N11</f>
        <v>5838.099999999995</v>
      </c>
      <c r="Q11" s="39">
        <f>O11/M11</f>
        <v>1.1888075702841765</v>
      </c>
      <c r="R11" s="37">
        <f>R13+R14</f>
        <v>194.7</v>
      </c>
      <c r="S11" s="38">
        <f>S13+S14</f>
        <v>194.7</v>
      </c>
      <c r="T11" s="37">
        <f>T13+T14</f>
        <v>501.2</v>
      </c>
      <c r="U11" s="30">
        <f>T11-S11</f>
        <v>306.5</v>
      </c>
      <c r="V11" s="79">
        <f>T11/R11</f>
        <v>2.574216743708269</v>
      </c>
      <c r="W11" s="37">
        <f>W13+W14</f>
        <v>2656.6</v>
      </c>
      <c r="X11" s="38">
        <f>X13+X14</f>
        <v>2656.6</v>
      </c>
      <c r="Y11" s="37">
        <f>Y13+Y14</f>
        <v>2857.2</v>
      </c>
      <c r="Z11" s="135">
        <f>Y11-X11</f>
        <v>200.5999999999999</v>
      </c>
      <c r="AA11" s="39">
        <f>Y11/W11</f>
        <v>1.0755100504404125</v>
      </c>
      <c r="AB11" s="37">
        <f>AB13+AB14</f>
        <v>4237.4</v>
      </c>
      <c r="AC11" s="38">
        <f>AC13+AC14</f>
        <v>4237.4</v>
      </c>
      <c r="AD11" s="37">
        <f>AD13+AD14</f>
        <v>5122.4</v>
      </c>
      <c r="AE11" s="30">
        <f>AD11-AC11</f>
        <v>885</v>
      </c>
      <c r="AF11" s="39">
        <f>AD11/AB11</f>
        <v>1.2088544862415633</v>
      </c>
      <c r="AG11" s="37">
        <f>AG13+AG14</f>
        <v>16551.4</v>
      </c>
      <c r="AH11" s="38">
        <f>AH13+AH14</f>
        <v>16551.4</v>
      </c>
      <c r="AI11" s="37">
        <f>AI13+AI14</f>
        <v>16188.3</v>
      </c>
      <c r="AJ11" s="30">
        <f>AI11-AH11</f>
        <v>-363.1000000000022</v>
      </c>
      <c r="AK11" s="39">
        <f>AI11/AG11</f>
        <v>0.9780622787196248</v>
      </c>
      <c r="AL11" s="37">
        <f>AL13+AL14</f>
        <v>3192.7</v>
      </c>
      <c r="AM11" s="38">
        <f>AM13+AM14</f>
        <v>3192.7</v>
      </c>
      <c r="AN11" s="37">
        <f>AN13+AN14</f>
        <v>6000.6</v>
      </c>
      <c r="AO11" s="30">
        <f>AN11-AM11</f>
        <v>2807.9000000000005</v>
      </c>
      <c r="AP11" s="39">
        <f>AN11/AL11</f>
        <v>1.8794750524634325</v>
      </c>
      <c r="AQ11" s="37">
        <f>AQ13+AQ14</f>
        <v>2978.5</v>
      </c>
      <c r="AR11" s="38">
        <f>AR13+AR14</f>
        <v>2978.5</v>
      </c>
      <c r="AS11" s="37">
        <f>AS13+AS14</f>
        <v>4295.6</v>
      </c>
      <c r="AT11" s="30">
        <f>AS11-AR11</f>
        <v>1317.1000000000004</v>
      </c>
      <c r="AU11" s="39">
        <f>AS11/AQ11</f>
        <v>1.4422024508981033</v>
      </c>
      <c r="AV11" s="37">
        <f>AV13+AV14</f>
        <v>1109.6</v>
      </c>
      <c r="AW11" s="38">
        <f>AW13+AW14</f>
        <v>1109.6</v>
      </c>
      <c r="AX11" s="37">
        <f>AX13+AX14</f>
        <v>1793.7</v>
      </c>
      <c r="AY11" s="30">
        <f>AX11-AW11</f>
        <v>684.1000000000001</v>
      </c>
      <c r="AZ11" s="39">
        <f>AX11/AV11</f>
        <v>1.6165284787310745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4279.7</v>
      </c>
      <c r="E12" s="46">
        <f>J12+O12</f>
        <v>4352</v>
      </c>
      <c r="F12" s="47">
        <f>E12-D12</f>
        <v>72.30000000000018</v>
      </c>
      <c r="G12" s="48">
        <f aca="true" t="shared" si="7" ref="G12:G24">E12/C12</f>
        <v>0.8829377155609657</v>
      </c>
      <c r="H12" s="45">
        <v>4929</v>
      </c>
      <c r="I12" s="45">
        <v>4279.7</v>
      </c>
      <c r="J12" s="45">
        <v>4352</v>
      </c>
      <c r="K12" s="47">
        <f t="shared" si="5"/>
        <v>72.30000000000018</v>
      </c>
      <c r="L12" s="48">
        <f t="shared" si="1"/>
        <v>0.8829377155609657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6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1264.3</v>
      </c>
      <c r="D13" s="45">
        <f t="shared" si="0"/>
        <v>1264.3</v>
      </c>
      <c r="E13" s="46">
        <f t="shared" si="3"/>
        <v>1248</v>
      </c>
      <c r="F13" s="47">
        <f t="shared" si="4"/>
        <v>-16.299999999999955</v>
      </c>
      <c r="G13" s="48">
        <f t="shared" si="7"/>
        <v>0.987107490310844</v>
      </c>
      <c r="H13" s="45">
        <v>1264.3</v>
      </c>
      <c r="I13" s="45">
        <v>1264.3</v>
      </c>
      <c r="J13" s="45">
        <v>1248</v>
      </c>
      <c r="K13" s="47">
        <f t="shared" si="5"/>
        <v>-16.299999999999955</v>
      </c>
      <c r="L13" s="48">
        <f t="shared" si="1"/>
        <v>0.987107490310844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5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68465.8</v>
      </c>
      <c r="D14" s="45">
        <f t="shared" si="0"/>
        <v>68465.8</v>
      </c>
      <c r="E14" s="46">
        <f t="shared" si="3"/>
        <v>83803.4</v>
      </c>
      <c r="F14" s="47">
        <f t="shared" si="4"/>
        <v>15337.599999999991</v>
      </c>
      <c r="G14" s="48">
        <f t="shared" si="7"/>
        <v>1.224018415033491</v>
      </c>
      <c r="H14" s="45">
        <v>37544.9</v>
      </c>
      <c r="I14" s="45">
        <v>37544.9</v>
      </c>
      <c r="J14" s="45">
        <v>47044.4</v>
      </c>
      <c r="K14" s="47">
        <f t="shared" si="5"/>
        <v>9499.5</v>
      </c>
      <c r="L14" s="48">
        <f t="shared" si="1"/>
        <v>1.2530170542470482</v>
      </c>
      <c r="M14" s="49">
        <f>R14+W14+AB14+AG14+AL14+AQ14+AV14</f>
        <v>30920.899999999998</v>
      </c>
      <c r="N14" s="50">
        <f>S14+X14+AC14+AH14+AM14+AR14+AW14</f>
        <v>30920.899999999998</v>
      </c>
      <c r="O14" s="49">
        <f>T14+Y14+AD14+AI14+AN14+AS14+AX14</f>
        <v>36758.99999999999</v>
      </c>
      <c r="P14" s="47">
        <f>O14-N14</f>
        <v>5838.099999999995</v>
      </c>
      <c r="Q14" s="48">
        <f>O14/M14</f>
        <v>1.1888075702841765</v>
      </c>
      <c r="R14" s="45">
        <v>194.7</v>
      </c>
      <c r="S14" s="46">
        <v>194.7</v>
      </c>
      <c r="T14" s="45">
        <v>501.2</v>
      </c>
      <c r="U14" s="47">
        <f>T14-S14</f>
        <v>306.5</v>
      </c>
      <c r="V14" s="80">
        <f>T14/R14</f>
        <v>2.574216743708269</v>
      </c>
      <c r="W14" s="45">
        <v>2656.6</v>
      </c>
      <c r="X14" s="84">
        <v>2656.6</v>
      </c>
      <c r="Y14" s="45">
        <v>2857.2</v>
      </c>
      <c r="Z14" s="135">
        <f>Y14-X14</f>
        <v>200.5999999999999</v>
      </c>
      <c r="AA14" s="48">
        <f>Y14/W14</f>
        <v>1.0755100504404125</v>
      </c>
      <c r="AB14" s="45">
        <v>4237.4</v>
      </c>
      <c r="AC14" s="45">
        <v>4237.4</v>
      </c>
      <c r="AD14" s="45">
        <v>5122.4</v>
      </c>
      <c r="AE14" s="47">
        <f>AD14-AC14</f>
        <v>885</v>
      </c>
      <c r="AF14" s="48">
        <f>AD14/AB14</f>
        <v>1.2088544862415633</v>
      </c>
      <c r="AG14" s="45">
        <v>16551.4</v>
      </c>
      <c r="AH14" s="46">
        <v>16551.4</v>
      </c>
      <c r="AI14" s="45">
        <v>16188.3</v>
      </c>
      <c r="AJ14" s="47">
        <f>AI14-AH14</f>
        <v>-363.1000000000022</v>
      </c>
      <c r="AK14" s="48">
        <f>AI14/AG14</f>
        <v>0.9780622787196248</v>
      </c>
      <c r="AL14" s="45">
        <v>3192.7</v>
      </c>
      <c r="AM14" s="46">
        <v>3192.7</v>
      </c>
      <c r="AN14" s="45">
        <v>6000.6</v>
      </c>
      <c r="AO14" s="47">
        <f>AN14-AM14</f>
        <v>2807.9000000000005</v>
      </c>
      <c r="AP14" s="48">
        <f>AN14/AL14</f>
        <v>1.8794750524634325</v>
      </c>
      <c r="AQ14" s="45">
        <v>2978.5</v>
      </c>
      <c r="AR14" s="46">
        <v>2978.5</v>
      </c>
      <c r="AS14" s="45">
        <v>4295.6</v>
      </c>
      <c r="AT14" s="47">
        <f>AS14-AR14</f>
        <v>1317.1000000000004</v>
      </c>
      <c r="AU14" s="48">
        <f>AS14/AQ14</f>
        <v>1.4422024508981033</v>
      </c>
      <c r="AV14" s="45">
        <v>1109.6</v>
      </c>
      <c r="AW14" s="46">
        <v>1109.6</v>
      </c>
      <c r="AX14" s="46">
        <v>1793.7</v>
      </c>
      <c r="AY14" s="47">
        <f>AX14-AW14</f>
        <v>684.1000000000001</v>
      </c>
      <c r="AZ14" s="48">
        <f>AX14/AV14</f>
        <v>1.6165284787310745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2053.4</v>
      </c>
      <c r="D15" s="45">
        <f t="shared" si="0"/>
        <v>2053.4</v>
      </c>
      <c r="E15" s="46">
        <f t="shared" si="3"/>
        <v>3031.4</v>
      </c>
      <c r="F15" s="47">
        <f t="shared" si="4"/>
        <v>978</v>
      </c>
      <c r="G15" s="48">
        <f t="shared" si="7"/>
        <v>1.4762832375572221</v>
      </c>
      <c r="H15" s="45">
        <v>2053.4</v>
      </c>
      <c r="I15" s="45">
        <v>2053.4</v>
      </c>
      <c r="J15" s="45">
        <v>3031.4</v>
      </c>
      <c r="K15" s="47">
        <f t="shared" si="5"/>
        <v>978</v>
      </c>
      <c r="L15" s="48">
        <f t="shared" si="1"/>
        <v>1.4762832375572221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5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17406.100000000002</v>
      </c>
      <c r="E16" s="40">
        <f>E17+E18+E21</f>
        <v>17831.9</v>
      </c>
      <c r="F16" s="30">
        <f t="shared" si="4"/>
        <v>425.7999999999993</v>
      </c>
      <c r="G16" s="39">
        <f t="shared" si="7"/>
        <v>0.27854944780292734</v>
      </c>
      <c r="H16" s="37">
        <f>H21</f>
        <v>7211.6</v>
      </c>
      <c r="I16" s="37">
        <f>I21</f>
        <v>2103.5</v>
      </c>
      <c r="J16" s="37">
        <f>J21</f>
        <v>2365.3</v>
      </c>
      <c r="K16" s="47">
        <f t="shared" si="5"/>
        <v>261.8000000000002</v>
      </c>
      <c r="L16" s="48">
        <f t="shared" si="1"/>
        <v>0.32798546785734095</v>
      </c>
      <c r="M16" s="40">
        <f>M17+M18+M21</f>
        <v>56805.40000000001</v>
      </c>
      <c r="N16" s="41">
        <f>N17+N18+N21</f>
        <v>15302.600000000002</v>
      </c>
      <c r="O16" s="40">
        <f>O17+O18+O21</f>
        <v>15466.6</v>
      </c>
      <c r="P16" s="30">
        <f aca="true" t="shared" si="8" ref="P16:P35">O16-N16</f>
        <v>163.99999999999818</v>
      </c>
      <c r="Q16" s="39">
        <f aca="true" t="shared" si="9" ref="Q16:Q26">O16/M16</f>
        <v>0.2722734106264545</v>
      </c>
      <c r="R16" s="37">
        <f>R17+R18</f>
        <v>1350</v>
      </c>
      <c r="S16" s="37">
        <f>S17+S18</f>
        <v>36.5</v>
      </c>
      <c r="T16" s="37">
        <f>T17+T18</f>
        <v>35.9</v>
      </c>
      <c r="U16" s="30">
        <f aca="true" t="shared" si="10" ref="U16:U25">T16-S16</f>
        <v>-0.6000000000000014</v>
      </c>
      <c r="V16" s="39">
        <f aca="true" t="shared" si="11" ref="V16:V25">T16/R16</f>
        <v>0.02659259259259259</v>
      </c>
      <c r="W16" s="37">
        <f>W17+W18</f>
        <v>2953.8</v>
      </c>
      <c r="X16" s="37">
        <f>X17+X18</f>
        <v>299.6</v>
      </c>
      <c r="Y16" s="37">
        <f>Y17+Y18</f>
        <v>297.9</v>
      </c>
      <c r="Z16" s="137">
        <f>Y16-X16</f>
        <v>-1.7000000000000455</v>
      </c>
      <c r="AA16" s="39">
        <f aca="true" t="shared" si="12" ref="AA16:AA25">Y16/W16</f>
        <v>0.10085313833028639</v>
      </c>
      <c r="AB16" s="37">
        <f>AB17+AB18</f>
        <v>2728.5</v>
      </c>
      <c r="AC16" s="37">
        <f>AC17+AC18</f>
        <v>77.19999999999999</v>
      </c>
      <c r="AD16" s="37">
        <f>AD17+AD18</f>
        <v>203.9</v>
      </c>
      <c r="AE16" s="30">
        <f aca="true" t="shared" si="13" ref="AE16:AE25">AD16-AC16</f>
        <v>126.70000000000002</v>
      </c>
      <c r="AF16" s="39">
        <f>AD16/AB16</f>
        <v>0.0747297049660986</v>
      </c>
      <c r="AG16" s="37">
        <f>AG17+AG18+AG21</f>
        <v>35951.8</v>
      </c>
      <c r="AH16" s="37">
        <f>AH17+AH18+AH21</f>
        <v>10811</v>
      </c>
      <c r="AI16" s="37">
        <f>AI17+AI18+AI21</f>
        <v>10850.5</v>
      </c>
      <c r="AJ16" s="30">
        <f aca="true" t="shared" si="14" ref="AJ16:AJ23">AI16-AH16</f>
        <v>39.5</v>
      </c>
      <c r="AK16" s="39">
        <f aca="true" t="shared" si="15" ref="AK16:AK23">AI16/AG16</f>
        <v>0.3018068636340878</v>
      </c>
      <c r="AL16" s="37">
        <f>AL17+AL18</f>
        <v>7688.7</v>
      </c>
      <c r="AM16" s="37">
        <f>AM17+AM18</f>
        <v>2659.2000000000003</v>
      </c>
      <c r="AN16" s="37">
        <f>AN17+AN18</f>
        <v>2659.2000000000003</v>
      </c>
      <c r="AO16" s="30">
        <f aca="true" t="shared" si="16" ref="AO16:AO26">AN16-AM16</f>
        <v>0</v>
      </c>
      <c r="AP16" s="39">
        <f aca="true" t="shared" si="17" ref="AP16:AP26">AN16/AL16</f>
        <v>0.3458582074993172</v>
      </c>
      <c r="AQ16" s="37">
        <f>AQ17+AQ18</f>
        <v>3589.9</v>
      </c>
      <c r="AR16" s="37">
        <f>AR17+AR18</f>
        <v>503.4</v>
      </c>
      <c r="AS16" s="37">
        <f>AS17+AS18</f>
        <v>503.40000000000003</v>
      </c>
      <c r="AT16" s="30">
        <f aca="true" t="shared" si="18" ref="AT16:AT26">AS16-AR16</f>
        <v>0</v>
      </c>
      <c r="AU16" s="39">
        <f>AS16/AQ16</f>
        <v>0.14022674726315495</v>
      </c>
      <c r="AV16" s="37">
        <f>AV17+AV18</f>
        <v>2542.7000000000003</v>
      </c>
      <c r="AW16" s="37">
        <f>AW17+AW18</f>
        <v>915.7</v>
      </c>
      <c r="AX16" s="37">
        <f>AX17+AX18</f>
        <v>915.8000000000001</v>
      </c>
      <c r="AY16" s="30">
        <f aca="true" t="shared" si="19" ref="AY16:AY25">AX16-AW16</f>
        <v>0.10000000000002274</v>
      </c>
      <c r="AZ16" s="39">
        <f aca="true" t="shared" si="20" ref="AZ16:AZ25">AX16/AV16</f>
        <v>0.3601683250088488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453.20000000000005</v>
      </c>
      <c r="E17" s="46">
        <f aca="true" t="shared" si="21" ref="E17:E43">J17+O17</f>
        <v>443.8</v>
      </c>
      <c r="F17" s="47">
        <f t="shared" si="4"/>
        <v>-9.400000000000034</v>
      </c>
      <c r="G17" s="48">
        <f t="shared" si="7"/>
        <v>0.09139585650150338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453.20000000000005</v>
      </c>
      <c r="O17" s="49">
        <f t="shared" si="22"/>
        <v>443.8</v>
      </c>
      <c r="P17" s="47">
        <f t="shared" si="8"/>
        <v>-9.400000000000034</v>
      </c>
      <c r="Q17" s="48">
        <f t="shared" si="9"/>
        <v>0.09139585650150338</v>
      </c>
      <c r="R17" s="45">
        <v>63.7</v>
      </c>
      <c r="S17" s="46">
        <v>11.4</v>
      </c>
      <c r="T17" s="45">
        <v>11.4</v>
      </c>
      <c r="U17" s="47">
        <f t="shared" si="10"/>
        <v>0</v>
      </c>
      <c r="V17" s="48">
        <f t="shared" si="11"/>
        <v>0.17896389324960754</v>
      </c>
      <c r="W17" s="45">
        <v>228.8</v>
      </c>
      <c r="X17" s="46">
        <v>35.5</v>
      </c>
      <c r="Y17" s="45">
        <v>33.6</v>
      </c>
      <c r="Z17" s="135">
        <f>Y17-X17</f>
        <v>-1.8999999999999986</v>
      </c>
      <c r="AA17" s="48">
        <f t="shared" si="12"/>
        <v>0.14685314685314685</v>
      </c>
      <c r="AB17" s="45">
        <v>232.1</v>
      </c>
      <c r="AC17" s="46">
        <v>21.4</v>
      </c>
      <c r="AD17" s="45">
        <v>21.4</v>
      </c>
      <c r="AE17" s="47">
        <f t="shared" si="13"/>
        <v>0</v>
      </c>
      <c r="AF17" s="48">
        <f>AD17/AB17</f>
        <v>0.09220163722533391</v>
      </c>
      <c r="AG17" s="45">
        <v>3652.2</v>
      </c>
      <c r="AH17" s="46">
        <v>343.4</v>
      </c>
      <c r="AI17" s="45">
        <v>335.9</v>
      </c>
      <c r="AJ17" s="47">
        <f t="shared" si="14"/>
        <v>-7.5</v>
      </c>
      <c r="AK17" s="48">
        <f t="shared" si="15"/>
        <v>0.09197196210503258</v>
      </c>
      <c r="AL17" s="45">
        <v>362.7</v>
      </c>
      <c r="AM17" s="46">
        <v>24.1</v>
      </c>
      <c r="AN17" s="45">
        <v>24.1</v>
      </c>
      <c r="AO17" s="47">
        <f t="shared" si="16"/>
        <v>0</v>
      </c>
      <c r="AP17" s="48">
        <f t="shared" si="17"/>
        <v>0.06644609870416322</v>
      </c>
      <c r="AQ17" s="45">
        <v>209.9</v>
      </c>
      <c r="AR17" s="46">
        <v>12.8</v>
      </c>
      <c r="AS17" s="45">
        <v>12.8</v>
      </c>
      <c r="AT17" s="47">
        <f t="shared" si="18"/>
        <v>0</v>
      </c>
      <c r="AU17" s="48">
        <f>AS17/AQ17</f>
        <v>0.060981419723677946</v>
      </c>
      <c r="AV17" s="45">
        <v>106.4</v>
      </c>
      <c r="AW17" s="46">
        <v>4.6</v>
      </c>
      <c r="AX17" s="46">
        <v>4.6</v>
      </c>
      <c r="AY17" s="47">
        <f t="shared" si="19"/>
        <v>0</v>
      </c>
      <c r="AZ17" s="48">
        <f t="shared" si="20"/>
        <v>0.043233082706766915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12462.600000000002</v>
      </c>
      <c r="E18" s="100">
        <f t="shared" si="21"/>
        <v>12588.900000000001</v>
      </c>
      <c r="F18" s="101">
        <f t="shared" si="4"/>
        <v>126.29999999999927</v>
      </c>
      <c r="G18" s="102">
        <f t="shared" si="7"/>
        <v>0.3283763903090503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12462.600000000002</v>
      </c>
      <c r="O18" s="103">
        <f t="shared" si="22"/>
        <v>12588.900000000001</v>
      </c>
      <c r="P18" s="101">
        <f t="shared" si="8"/>
        <v>126.29999999999927</v>
      </c>
      <c r="Q18" s="102">
        <f t="shared" si="9"/>
        <v>0.3283763903090503</v>
      </c>
      <c r="R18" s="99">
        <f>SUM(R19+R20)</f>
        <v>1286.3</v>
      </c>
      <c r="S18" s="99">
        <f>SUM(S19+S20)</f>
        <v>25.1</v>
      </c>
      <c r="T18" s="99">
        <f>SUM(T19+T20)</f>
        <v>24.5</v>
      </c>
      <c r="U18" s="101">
        <f t="shared" si="10"/>
        <v>-0.6000000000000014</v>
      </c>
      <c r="V18" s="102">
        <f t="shared" si="11"/>
        <v>0.01904687864417321</v>
      </c>
      <c r="W18" s="99">
        <f>SUM(W19+W20)</f>
        <v>2725</v>
      </c>
      <c r="X18" s="99">
        <f>SUM(X19+X20)</f>
        <v>264.1</v>
      </c>
      <c r="Y18" s="99">
        <f>SUM(Y19+Y20)</f>
        <v>264.29999999999995</v>
      </c>
      <c r="Z18" s="136">
        <f>Y18-X18</f>
        <v>0.1999999999999318</v>
      </c>
      <c r="AA18" s="102">
        <f t="shared" si="12"/>
        <v>0.09699082568807338</v>
      </c>
      <c r="AB18" s="99">
        <f>SUM(AB19+AB20)</f>
        <v>2496.4</v>
      </c>
      <c r="AC18" s="99">
        <f>SUM(AC19+AC20)</f>
        <v>55.8</v>
      </c>
      <c r="AD18" s="99">
        <f>SUM(AD19+AD20)</f>
        <v>182.5</v>
      </c>
      <c r="AE18" s="101">
        <f t="shared" si="13"/>
        <v>126.7</v>
      </c>
      <c r="AF18" s="102">
        <f>AD18/AB18</f>
        <v>0.07310527159109118</v>
      </c>
      <c r="AG18" s="99">
        <f>SUM(AG19+AG20)</f>
        <v>18686.8</v>
      </c>
      <c r="AH18" s="99">
        <f>SUM(AH19+AH20)</f>
        <v>8080.8</v>
      </c>
      <c r="AI18" s="99">
        <f>SUM(AI19+AI20)</f>
        <v>8080.7</v>
      </c>
      <c r="AJ18" s="101">
        <f t="shared" si="14"/>
        <v>-0.1000000000003638</v>
      </c>
      <c r="AK18" s="102">
        <f t="shared" si="15"/>
        <v>0.43242823811460496</v>
      </c>
      <c r="AL18" s="99">
        <f>SUM(AL19+AL20)</f>
        <v>7326</v>
      </c>
      <c r="AM18" s="99">
        <f>AM19+AM20</f>
        <v>2635.1000000000004</v>
      </c>
      <c r="AN18" s="99">
        <f>SUM(AN19+AN20)</f>
        <v>2635.1000000000004</v>
      </c>
      <c r="AO18" s="101">
        <f t="shared" si="16"/>
        <v>0</v>
      </c>
      <c r="AP18" s="102">
        <f>AN18/AL18</f>
        <v>0.35969150969150976</v>
      </c>
      <c r="AQ18" s="99">
        <f>SUM(AQ19+AQ20)</f>
        <v>3380</v>
      </c>
      <c r="AR18" s="99">
        <f>SUM(AR19+AR20)</f>
        <v>490.59999999999997</v>
      </c>
      <c r="AS18" s="99">
        <f>SUM(AS19+AS20)</f>
        <v>490.6</v>
      </c>
      <c r="AT18" s="101">
        <f t="shared" si="18"/>
        <v>0</v>
      </c>
      <c r="AU18" s="102">
        <f>AS18/AQ18</f>
        <v>0.14514792899408285</v>
      </c>
      <c r="AV18" s="99">
        <f>SUM(AV19+AV20)</f>
        <v>2436.3</v>
      </c>
      <c r="AW18" s="99">
        <f>SUM(AW19+AW20)</f>
        <v>911.1</v>
      </c>
      <c r="AX18" s="99">
        <f>SUM(AX19+AX20)+0.1</f>
        <v>911.2</v>
      </c>
      <c r="AY18" s="101">
        <f t="shared" si="19"/>
        <v>0.10000000000002274</v>
      </c>
      <c r="AZ18" s="102">
        <f t="shared" si="20"/>
        <v>0.37400976891187454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10863.900000000001</v>
      </c>
      <c r="E19" s="46">
        <f t="shared" si="21"/>
        <v>11116.400000000001</v>
      </c>
      <c r="F19" s="47">
        <f t="shared" si="4"/>
        <v>252.5</v>
      </c>
      <c r="G19" s="48">
        <f t="shared" si="7"/>
        <v>0.7905445287554137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10863.900000000001</v>
      </c>
      <c r="O19" s="49">
        <f t="shared" si="22"/>
        <v>11116.400000000001</v>
      </c>
      <c r="P19" s="47">
        <f>O19-N19</f>
        <v>252.5</v>
      </c>
      <c r="Q19" s="48">
        <f>O19/M19</f>
        <v>0.7905445287554137</v>
      </c>
      <c r="R19" s="45">
        <v>16.7</v>
      </c>
      <c r="S19" s="46">
        <v>11.3</v>
      </c>
      <c r="T19" s="45">
        <v>10.6</v>
      </c>
      <c r="U19" s="47">
        <f t="shared" si="10"/>
        <v>-0.7000000000000011</v>
      </c>
      <c r="V19" s="48">
        <f t="shared" si="11"/>
        <v>0.6347305389221557</v>
      </c>
      <c r="W19" s="45">
        <v>205</v>
      </c>
      <c r="X19" s="46">
        <v>163.1</v>
      </c>
      <c r="Y19" s="45">
        <v>163.2</v>
      </c>
      <c r="Z19" s="135">
        <f>Y19-X19</f>
        <v>0.09999999999999432</v>
      </c>
      <c r="AA19" s="48">
        <f t="shared" si="12"/>
        <v>0.7960975609756097</v>
      </c>
      <c r="AB19" s="45">
        <v>35.9</v>
      </c>
      <c r="AC19" s="46">
        <v>35.9</v>
      </c>
      <c r="AD19" s="45">
        <v>163.8</v>
      </c>
      <c r="AE19" s="47">
        <f>AD19-AC19</f>
        <v>127.9</v>
      </c>
      <c r="AF19" s="48">
        <f>AD19/AB19</f>
        <v>4.562674094707521</v>
      </c>
      <c r="AG19" s="45">
        <v>9342</v>
      </c>
      <c r="AH19" s="46">
        <v>6963.8</v>
      </c>
      <c r="AI19" s="45">
        <v>6963.7</v>
      </c>
      <c r="AJ19" s="47">
        <f t="shared" si="14"/>
        <v>-0.1000000000003638</v>
      </c>
      <c r="AK19" s="48">
        <f t="shared" si="15"/>
        <v>0.7454185399272104</v>
      </c>
      <c r="AL19" s="45">
        <v>3161.5</v>
      </c>
      <c r="AM19" s="46">
        <v>2501.8</v>
      </c>
      <c r="AN19" s="45">
        <v>2501.8</v>
      </c>
      <c r="AO19" s="47">
        <f>AN19-AM19</f>
        <v>0</v>
      </c>
      <c r="AP19" s="48">
        <f>AN19/AL19</f>
        <v>0.7913332278981496</v>
      </c>
      <c r="AQ19" s="45">
        <v>300.4</v>
      </c>
      <c r="AR19" s="46">
        <v>300.4</v>
      </c>
      <c r="AS19" s="45">
        <v>425.7</v>
      </c>
      <c r="AT19" s="47">
        <f t="shared" si="18"/>
        <v>125.30000000000001</v>
      </c>
      <c r="AU19" s="48">
        <f>AS19/AQ19</f>
        <v>1.41711051930759</v>
      </c>
      <c r="AV19" s="45">
        <v>1000.2</v>
      </c>
      <c r="AW19" s="46">
        <v>887.6</v>
      </c>
      <c r="AX19" s="45">
        <v>887.6</v>
      </c>
      <c r="AY19" s="47">
        <f t="shared" si="19"/>
        <v>0</v>
      </c>
      <c r="AZ19" s="48">
        <f t="shared" si="20"/>
        <v>0.8874225154969007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1598.7</v>
      </c>
      <c r="E20" s="46">
        <f t="shared" si="21"/>
        <v>1472.4</v>
      </c>
      <c r="F20" s="47">
        <f t="shared" si="4"/>
        <v>-126.29999999999995</v>
      </c>
      <c r="G20" s="48">
        <f t="shared" si="7"/>
        <v>0.06065474498560254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1598.7</v>
      </c>
      <c r="O20" s="49">
        <f t="shared" si="22"/>
        <v>1472.4</v>
      </c>
      <c r="P20" s="47">
        <f>O20-N20</f>
        <v>-126.29999999999995</v>
      </c>
      <c r="Q20" s="48">
        <f>O20/M20</f>
        <v>0.06065474498560254</v>
      </c>
      <c r="R20" s="45">
        <v>1269.6</v>
      </c>
      <c r="S20" s="46">
        <v>13.8</v>
      </c>
      <c r="T20" s="45">
        <v>13.9</v>
      </c>
      <c r="U20" s="47">
        <f t="shared" si="10"/>
        <v>0.09999999999999964</v>
      </c>
      <c r="V20" s="48">
        <f t="shared" si="11"/>
        <v>0.01094833018273472</v>
      </c>
      <c r="W20" s="45">
        <v>2520</v>
      </c>
      <c r="X20" s="46">
        <v>101</v>
      </c>
      <c r="Y20" s="45">
        <v>101.1</v>
      </c>
      <c r="Z20" s="135">
        <f>Y20-X20</f>
        <v>0.09999999999999432</v>
      </c>
      <c r="AA20" s="48">
        <f t="shared" si="12"/>
        <v>0.04011904761904762</v>
      </c>
      <c r="AB20" s="45">
        <v>2460.5</v>
      </c>
      <c r="AC20" s="46">
        <v>19.9</v>
      </c>
      <c r="AD20" s="45">
        <v>18.7</v>
      </c>
      <c r="AE20" s="47">
        <f>AD20-AC20</f>
        <v>-1.1999999999999993</v>
      </c>
      <c r="AF20" s="48">
        <f>AD20/AB20</f>
        <v>0.00760008128429181</v>
      </c>
      <c r="AG20" s="45">
        <v>9344.8</v>
      </c>
      <c r="AH20" s="46">
        <v>1117</v>
      </c>
      <c r="AI20" s="45">
        <v>1117</v>
      </c>
      <c r="AJ20" s="47">
        <f t="shared" si="14"/>
        <v>0</v>
      </c>
      <c r="AK20" s="48">
        <f t="shared" si="15"/>
        <v>0.11953171817481381</v>
      </c>
      <c r="AL20" s="45">
        <v>4164.5</v>
      </c>
      <c r="AM20" s="46">
        <v>133.3</v>
      </c>
      <c r="AN20" s="45">
        <v>133.3</v>
      </c>
      <c r="AO20" s="47">
        <f>AN20-AM20</f>
        <v>0</v>
      </c>
      <c r="AP20" s="48">
        <f>AN20/AL20</f>
        <v>0.032008644495137475</v>
      </c>
      <c r="AQ20" s="45">
        <v>3079.6</v>
      </c>
      <c r="AR20" s="46">
        <v>190.2</v>
      </c>
      <c r="AS20" s="45">
        <v>64.9</v>
      </c>
      <c r="AT20" s="47">
        <f t="shared" si="18"/>
        <v>-125.29999999999998</v>
      </c>
      <c r="AU20" s="48">
        <f>AS20/AQ20</f>
        <v>0.021074165476035852</v>
      </c>
      <c r="AV20" s="45">
        <v>1436.1</v>
      </c>
      <c r="AW20" s="46">
        <v>23.5</v>
      </c>
      <c r="AX20" s="45">
        <v>23.5</v>
      </c>
      <c r="AY20" s="47">
        <f t="shared" si="19"/>
        <v>0</v>
      </c>
      <c r="AZ20" s="48">
        <f t="shared" si="20"/>
        <v>0.016363762969152568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4490.3</v>
      </c>
      <c r="E21" s="46">
        <f t="shared" si="21"/>
        <v>4799.2</v>
      </c>
      <c r="F21" s="101">
        <f t="shared" si="4"/>
        <v>308.89999999999964</v>
      </c>
      <c r="G21" s="102">
        <f t="shared" si="7"/>
        <v>0.2304604214287086</v>
      </c>
      <c r="H21" s="99">
        <f>H22+H23</f>
        <v>7211.6</v>
      </c>
      <c r="I21" s="99">
        <f>I22+I23</f>
        <v>2103.5</v>
      </c>
      <c r="J21" s="99">
        <f>J22+J23</f>
        <v>2365.3</v>
      </c>
      <c r="K21" s="101">
        <f>J21-I21</f>
        <v>261.8000000000002</v>
      </c>
      <c r="L21" s="102">
        <f>J21/H21</f>
        <v>0.32798546785734095</v>
      </c>
      <c r="M21" s="103">
        <f>M22+M23</f>
        <v>13612.8</v>
      </c>
      <c r="N21" s="104">
        <f>N22+N23</f>
        <v>2386.8</v>
      </c>
      <c r="O21" s="103">
        <f>O22+O23</f>
        <v>2433.8999999999996</v>
      </c>
      <c r="P21" s="101">
        <f>O21-N21</f>
        <v>47.099999999999454</v>
      </c>
      <c r="Q21" s="102">
        <f>O21/M21</f>
        <v>0.17879495768688292</v>
      </c>
      <c r="R21" s="99"/>
      <c r="S21" s="100"/>
      <c r="T21" s="99"/>
      <c r="U21" s="101"/>
      <c r="V21" s="102"/>
      <c r="W21" s="99"/>
      <c r="X21" s="100"/>
      <c r="Y21" s="107"/>
      <c r="Z21" s="135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2386.8</v>
      </c>
      <c r="AI21" s="99">
        <f>AI22+AI23</f>
        <v>2433.8999999999996</v>
      </c>
      <c r="AJ21" s="101">
        <f t="shared" si="14"/>
        <v>47.099999999999454</v>
      </c>
      <c r="AK21" s="102">
        <f t="shared" si="15"/>
        <v>0.17879495768688292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1692.2</v>
      </c>
      <c r="E22" s="46">
        <f t="shared" si="21"/>
        <v>1988.2</v>
      </c>
      <c r="F22" s="47">
        <f>E22-D22</f>
        <v>296</v>
      </c>
      <c r="G22" s="48">
        <f>E22/C22</f>
        <v>1.0111376697350354</v>
      </c>
      <c r="H22" s="45">
        <v>1179</v>
      </c>
      <c r="I22" s="45">
        <v>1075.2</v>
      </c>
      <c r="J22" s="45">
        <v>1342.9</v>
      </c>
      <c r="K22" s="47">
        <f>J22-I22</f>
        <v>267.70000000000005</v>
      </c>
      <c r="L22" s="48">
        <f>J22/H22</f>
        <v>1.1390161153519933</v>
      </c>
      <c r="M22" s="49">
        <f aca="true" t="shared" si="23" ref="M22:O23">AG22</f>
        <v>787.3</v>
      </c>
      <c r="N22" s="50">
        <f t="shared" si="23"/>
        <v>617</v>
      </c>
      <c r="O22" s="49">
        <f t="shared" si="23"/>
        <v>645.3</v>
      </c>
      <c r="P22" s="47">
        <f>O22-N22</f>
        <v>28.299999999999955</v>
      </c>
      <c r="Q22" s="48">
        <f>O22/M22</f>
        <v>0.8196367331385749</v>
      </c>
      <c r="R22" s="45"/>
      <c r="S22" s="46"/>
      <c r="T22" s="45"/>
      <c r="U22" s="47"/>
      <c r="V22" s="48"/>
      <c r="W22" s="45"/>
      <c r="X22" s="46"/>
      <c r="Y22" s="95"/>
      <c r="Z22" s="135"/>
      <c r="AA22" s="48"/>
      <c r="AB22" s="45"/>
      <c r="AC22" s="46"/>
      <c r="AD22" s="45"/>
      <c r="AE22" s="47"/>
      <c r="AF22" s="48"/>
      <c r="AG22" s="45">
        <v>787.3</v>
      </c>
      <c r="AH22" s="46">
        <v>617</v>
      </c>
      <c r="AI22" s="45">
        <v>645.3</v>
      </c>
      <c r="AJ22" s="47">
        <f t="shared" si="14"/>
        <v>28.299999999999955</v>
      </c>
      <c r="AK22" s="48">
        <f t="shared" si="15"/>
        <v>0.8196367331385749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2798.1</v>
      </c>
      <c r="E23" s="46">
        <f t="shared" si="21"/>
        <v>2811</v>
      </c>
      <c r="F23" s="47">
        <f>E23-D23</f>
        <v>12.900000000000091</v>
      </c>
      <c r="G23" s="48">
        <f>E23/C23</f>
        <v>0.1490606158626797</v>
      </c>
      <c r="H23" s="45">
        <v>6032.6</v>
      </c>
      <c r="I23" s="45">
        <v>1028.3</v>
      </c>
      <c r="J23" s="45">
        <v>1022.4</v>
      </c>
      <c r="K23" s="47">
        <f>J23-I23</f>
        <v>-5.899999999999977</v>
      </c>
      <c r="L23" s="48">
        <f>J23/H23</f>
        <v>0.16947916321320822</v>
      </c>
      <c r="M23" s="49">
        <f t="shared" si="23"/>
        <v>12825.5</v>
      </c>
      <c r="N23" s="50">
        <f t="shared" si="23"/>
        <v>1769.8</v>
      </c>
      <c r="O23" s="49">
        <f t="shared" si="23"/>
        <v>1788.6</v>
      </c>
      <c r="P23" s="47">
        <f>O23-N23</f>
        <v>18.799999999999955</v>
      </c>
      <c r="Q23" s="48">
        <f>O23/M23</f>
        <v>0.1394565514015048</v>
      </c>
      <c r="R23" s="45"/>
      <c r="S23" s="46"/>
      <c r="T23" s="45"/>
      <c r="U23" s="47"/>
      <c r="V23" s="48"/>
      <c r="W23" s="45"/>
      <c r="X23" s="46"/>
      <c r="Y23" s="95"/>
      <c r="Z23" s="135"/>
      <c r="AA23" s="48"/>
      <c r="AB23" s="45"/>
      <c r="AC23" s="46"/>
      <c r="AD23" s="45"/>
      <c r="AE23" s="47"/>
      <c r="AF23" s="48"/>
      <c r="AG23" s="45">
        <v>12825.5</v>
      </c>
      <c r="AH23" s="46">
        <v>1769.8</v>
      </c>
      <c r="AI23" s="45">
        <v>1788.6</v>
      </c>
      <c r="AJ23" s="47">
        <f t="shared" si="14"/>
        <v>18.799999999999955</v>
      </c>
      <c r="AK23" s="48">
        <f t="shared" si="15"/>
        <v>0.1394565514015048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3433.8</v>
      </c>
      <c r="E24" s="38">
        <f t="shared" si="21"/>
        <v>3694.1</v>
      </c>
      <c r="F24" s="30">
        <f t="shared" si="4"/>
        <v>260.2999999999997</v>
      </c>
      <c r="G24" s="39">
        <f t="shared" si="7"/>
        <v>0.7423088516025319</v>
      </c>
      <c r="H24" s="37">
        <v>4884.1</v>
      </c>
      <c r="I24" s="37">
        <v>3377.8</v>
      </c>
      <c r="J24" s="37">
        <v>3638</v>
      </c>
      <c r="K24" s="30">
        <f>J24-I24</f>
        <v>260.1999999999998</v>
      </c>
      <c r="L24" s="39">
        <f aca="true" t="shared" si="24" ref="L24:L29">J24/H24</f>
        <v>0.7448659937347719</v>
      </c>
      <c r="M24" s="40">
        <f>R24+W24+AB24+AG24+AL24+AQ24+AV24</f>
        <v>92.4</v>
      </c>
      <c r="N24" s="41">
        <f>S24+X24+AC24+AH24+AM24+AR24+AW24</f>
        <v>56</v>
      </c>
      <c r="O24" s="40">
        <f>T24+Y24+AD24+AI24+AN24+AS24+AX24</f>
        <v>56.1</v>
      </c>
      <c r="P24" s="30">
        <f t="shared" si="8"/>
        <v>0.10000000000000142</v>
      </c>
      <c r="Q24" s="39">
        <f t="shared" si="9"/>
        <v>0.6071428571428571</v>
      </c>
      <c r="R24" s="37">
        <v>5.6</v>
      </c>
      <c r="S24" s="38">
        <v>2.2</v>
      </c>
      <c r="T24" s="37">
        <v>2.2</v>
      </c>
      <c r="U24" s="30">
        <f t="shared" si="10"/>
        <v>0</v>
      </c>
      <c r="V24" s="39">
        <f t="shared" si="11"/>
        <v>0.3928571428571429</v>
      </c>
      <c r="W24" s="37">
        <v>12.2</v>
      </c>
      <c r="X24" s="38">
        <v>12.2</v>
      </c>
      <c r="Y24" s="37">
        <v>12.3</v>
      </c>
      <c r="Z24" s="133">
        <f>Y24-X24</f>
        <v>0.10000000000000142</v>
      </c>
      <c r="AA24" s="39">
        <f t="shared" si="12"/>
        <v>1.0081967213114755</v>
      </c>
      <c r="AB24" s="37">
        <v>15.5</v>
      </c>
      <c r="AC24" s="38">
        <v>11.1</v>
      </c>
      <c r="AD24" s="37">
        <v>11.1</v>
      </c>
      <c r="AE24" s="30">
        <f t="shared" si="13"/>
        <v>0</v>
      </c>
      <c r="AF24" s="39">
        <f>AD24/AB24</f>
        <v>0.7161290322580645</v>
      </c>
      <c r="AG24" s="37"/>
      <c r="AH24" s="38"/>
      <c r="AI24" s="37"/>
      <c r="AJ24" s="30"/>
      <c r="AK24" s="39"/>
      <c r="AL24" s="37">
        <v>44</v>
      </c>
      <c r="AM24" s="38">
        <v>22.9</v>
      </c>
      <c r="AN24" s="37">
        <v>22.9</v>
      </c>
      <c r="AO24" s="30">
        <f t="shared" si="16"/>
        <v>0</v>
      </c>
      <c r="AP24" s="39">
        <f t="shared" si="17"/>
        <v>0.5204545454545454</v>
      </c>
      <c r="AQ24" s="37">
        <v>10.4</v>
      </c>
      <c r="AR24" s="38">
        <v>5.6</v>
      </c>
      <c r="AS24" s="37">
        <v>5.6</v>
      </c>
      <c r="AT24" s="30">
        <f t="shared" si="18"/>
        <v>0</v>
      </c>
      <c r="AU24" s="39">
        <f>AS24/AQ24</f>
        <v>0.5384615384615384</v>
      </c>
      <c r="AV24" s="37">
        <v>4.7</v>
      </c>
      <c r="AW24" s="38">
        <v>2</v>
      </c>
      <c r="AX24" s="38">
        <v>2</v>
      </c>
      <c r="AY24" s="30">
        <f t="shared" si="19"/>
        <v>0</v>
      </c>
      <c r="AZ24" s="39">
        <f t="shared" si="20"/>
        <v>0.425531914893617</v>
      </c>
      <c r="BA24" s="42"/>
    </row>
    <row r="25" spans="1:53" s="124" customFormat="1" ht="15" customHeight="1" thickBot="1">
      <c r="A25" s="125"/>
      <c r="B25" s="126" t="s">
        <v>22</v>
      </c>
      <c r="C25" s="127">
        <f aca="true" t="shared" si="25" ref="C25:C45">H25+M25</f>
        <v>37753.100000000006</v>
      </c>
      <c r="D25" s="121">
        <f t="shared" si="0"/>
        <v>36325.40000000001</v>
      </c>
      <c r="E25" s="128">
        <f t="shared" si="21"/>
        <v>46387.299999999996</v>
      </c>
      <c r="F25" s="121">
        <f aca="true" t="shared" si="26" ref="F25:F45">E25-D25</f>
        <v>10061.899999999987</v>
      </c>
      <c r="G25" s="122">
        <f aca="true" t="shared" si="27" ref="G25:G37">E25/C25</f>
        <v>1.2287017489954464</v>
      </c>
      <c r="H25" s="121">
        <f>H26+H35+H36+H37+H38+H40+H41+H42+H43</f>
        <v>24899.900000000005</v>
      </c>
      <c r="I25" s="121">
        <f>I26+I35+I36+I37+I38+I40+I41+I42+I43</f>
        <v>24082.500000000007</v>
      </c>
      <c r="J25" s="121">
        <f>J26+J35+J36+J37+J38+J39+J40+J41+J42+J43</f>
        <v>33925.399999999994</v>
      </c>
      <c r="K25" s="121">
        <f aca="true" t="shared" si="28" ref="K25:K39">J25-I25</f>
        <v>9842.899999999987</v>
      </c>
      <c r="L25" s="122">
        <f t="shared" si="24"/>
        <v>1.3624713352262454</v>
      </c>
      <c r="M25" s="121">
        <f>M26+M35+M36+M37+M38+M39+M40+M41+M42+M43+M44</f>
        <v>12853.199999999999</v>
      </c>
      <c r="N25" s="121">
        <f>N26+N35+N36+N37+N38+N39+N40+N41+N42+N43+N44</f>
        <v>12242.899999999998</v>
      </c>
      <c r="O25" s="121">
        <f>O26+O35+O36+O37+O38+O39+O40+O41+O42+O43+O44</f>
        <v>12461.9</v>
      </c>
      <c r="P25" s="121">
        <f t="shared" si="8"/>
        <v>219.00000000000182</v>
      </c>
      <c r="Q25" s="122">
        <f t="shared" si="9"/>
        <v>0.9695562194628575</v>
      </c>
      <c r="R25" s="121">
        <f>R26+R35+R36+R37+R38+R40+R41+R42+R43</f>
        <v>0.8</v>
      </c>
      <c r="S25" s="121">
        <f>S26+S35+S36+S37+S38+S40+S41+S42+S43</f>
        <v>0.8</v>
      </c>
      <c r="T25" s="121">
        <f>T26+T35+T36+T37+T38+T40+T41+T42+T43</f>
        <v>2</v>
      </c>
      <c r="U25" s="121">
        <f t="shared" si="10"/>
        <v>1.2</v>
      </c>
      <c r="V25" s="122">
        <f t="shared" si="11"/>
        <v>2.5</v>
      </c>
      <c r="W25" s="121">
        <f>W26+W35+W36+W37+W38+W40+W41+W42+W43+W44</f>
        <v>57.3</v>
      </c>
      <c r="X25" s="121">
        <f>X26+X35+X36+X37+X38+X40+X41+X42+X43+X44</f>
        <v>40.3</v>
      </c>
      <c r="Y25" s="121">
        <f>Y26+Y35+Y36+Y37+Y38+Y40+Y41+Y42+Y43</f>
        <v>28.2</v>
      </c>
      <c r="Z25" s="132">
        <f>Y25-X25</f>
        <v>-12.099999999999998</v>
      </c>
      <c r="AA25" s="122">
        <f t="shared" si="12"/>
        <v>0.49214659685863876</v>
      </c>
      <c r="AB25" s="121">
        <f>AB26+AB35+AB36+AB37+AB38+AB40+AB41+AB42+AB43+AB44</f>
        <v>156.1</v>
      </c>
      <c r="AC25" s="121">
        <f>AC26+AC35+AC36+AC37+AC38+AC40+AC41+AC42+AC43+AC44</f>
        <v>133.6</v>
      </c>
      <c r="AD25" s="121">
        <f>AD26+AD35+AD36+AD37+AD38+AD40+AD41+AD42+AD43+AD44</f>
        <v>141.5</v>
      </c>
      <c r="AE25" s="121">
        <f t="shared" si="13"/>
        <v>7.900000000000006</v>
      </c>
      <c r="AF25" s="122">
        <f>AD25/AB25</f>
        <v>0.9064702114029468</v>
      </c>
      <c r="AG25" s="121">
        <f>AG26+AG35+AG36+AG37+AG38+AG39+AG40+AG41+AG42+AG43</f>
        <v>11736.099999999999</v>
      </c>
      <c r="AH25" s="121">
        <f>AH26+AH35+AH36+AH37+AH38+AH39+AH40+AH41+AH42+AH43</f>
        <v>11419.3</v>
      </c>
      <c r="AI25" s="121">
        <f>AI26+AI35+AI36+AI37+AI38+AI39+AI40+AI41+AI42+AI43</f>
        <v>11631.6</v>
      </c>
      <c r="AJ25" s="121">
        <f>AI25-AH25</f>
        <v>212.3000000000011</v>
      </c>
      <c r="AK25" s="122">
        <f>AI25/AG25</f>
        <v>0.991095849558201</v>
      </c>
      <c r="AL25" s="121">
        <f>AL26+AL35+AL36+AL37+AL38+AL40+AL41+AL42+AL43+AL44</f>
        <v>564.9000000000001</v>
      </c>
      <c r="AM25" s="121">
        <f>AM26+AM35+AM36+AM37+AM38+AM40+AM41+AM42+AM43+AM44</f>
        <v>394.6</v>
      </c>
      <c r="AN25" s="121">
        <f>AN26+AN35+AN36+AN37+AN38+AN40+AN41+AN42+AN43+AN44</f>
        <v>399.70000000000005</v>
      </c>
      <c r="AO25" s="121">
        <f t="shared" si="16"/>
        <v>5.100000000000023</v>
      </c>
      <c r="AP25" s="122">
        <f t="shared" si="17"/>
        <v>0.7075588599752168</v>
      </c>
      <c r="AQ25" s="121">
        <f>AQ26+AQ35+AQ36+AQ37+AQ38+AQ40+AQ41+AQ42+AQ43</f>
        <v>337.1</v>
      </c>
      <c r="AR25" s="121">
        <f>AR26+AR35+AR36+AR37+AR38+AR40+AR41+AR42+AR43</f>
        <v>253.4</v>
      </c>
      <c r="AS25" s="121">
        <f>AS26+AS35+AS36+AS37+AS38+AS40+AS41+AS42+AS43</f>
        <v>253.4</v>
      </c>
      <c r="AT25" s="121">
        <f t="shared" si="18"/>
        <v>0</v>
      </c>
      <c r="AU25" s="122">
        <f>AS25/AQ25</f>
        <v>0.751705725304064</v>
      </c>
      <c r="AV25" s="121">
        <f>AV26+AV35+AV36+AV37+AV38+AV40+AV41+AV42+AV43</f>
        <v>0.9</v>
      </c>
      <c r="AW25" s="121">
        <f>AW26+AW35+AW36+AW37+AW38+AW40+AW41+AW42+AW43</f>
        <v>0.9</v>
      </c>
      <c r="AX25" s="121">
        <f>AX26+AX35+AX36+AX37+AX38+AX40+AX41+AX42+AX43</f>
        <v>5.5</v>
      </c>
      <c r="AY25" s="121">
        <f t="shared" si="19"/>
        <v>4.6</v>
      </c>
      <c r="AZ25" s="122">
        <f t="shared" si="20"/>
        <v>6.111111111111111</v>
      </c>
      <c r="BA25" s="129"/>
    </row>
    <row r="26" spans="1:53" s="11" customFormat="1" ht="15" customHeight="1">
      <c r="A26" s="28">
        <v>6</v>
      </c>
      <c r="B26" s="86" t="s">
        <v>29</v>
      </c>
      <c r="C26" s="29">
        <f t="shared" si="25"/>
        <v>33745.100000000006</v>
      </c>
      <c r="D26" s="30">
        <f t="shared" si="0"/>
        <v>32648.600000000006</v>
      </c>
      <c r="E26" s="31">
        <f t="shared" si="21"/>
        <v>35907.2</v>
      </c>
      <c r="F26" s="30">
        <f t="shared" si="26"/>
        <v>3258.5999999999913</v>
      </c>
      <c r="G26" s="32">
        <f t="shared" si="27"/>
        <v>1.0640715244583656</v>
      </c>
      <c r="H26" s="30">
        <f>SUM(H27:H33)</f>
        <v>22772.100000000002</v>
      </c>
      <c r="I26" s="30">
        <f>SUM(I27:I33)</f>
        <v>22006.500000000004</v>
      </c>
      <c r="J26" s="30">
        <f>SUM(J27:J34)</f>
        <v>25226.5</v>
      </c>
      <c r="K26" s="30">
        <f t="shared" si="28"/>
        <v>3219.9999999999964</v>
      </c>
      <c r="L26" s="32">
        <f t="shared" si="24"/>
        <v>1.1077810127304903</v>
      </c>
      <c r="M26" s="30">
        <f>M27+M28+M29+M30+M31+M32</f>
        <v>10973</v>
      </c>
      <c r="N26" s="31">
        <f>N27+N28+N29+N30+N31+N32</f>
        <v>10642.1</v>
      </c>
      <c r="O26" s="54">
        <f>O27+O28+O29+O30+O31+O32+O33</f>
        <v>10680.7</v>
      </c>
      <c r="P26" s="30">
        <f t="shared" si="8"/>
        <v>38.600000000000364</v>
      </c>
      <c r="Q26" s="32">
        <f t="shared" si="9"/>
        <v>0.9733618882712112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28</v>
      </c>
      <c r="Y26" s="31">
        <f>Y27+Y28+Y29+Y30+Y31+Y32</f>
        <v>27.9</v>
      </c>
      <c r="Z26" s="134">
        <f>Y26-X26</f>
        <v>-0.10000000000000142</v>
      </c>
      <c r="AA26" s="32">
        <f>Y26/W26</f>
        <v>0.665871121718377</v>
      </c>
      <c r="AB26" s="30"/>
      <c r="AC26" s="30"/>
      <c r="AD26" s="31"/>
      <c r="AE26" s="30"/>
      <c r="AF26" s="32"/>
      <c r="AG26" s="30">
        <f>AG27+AG28+AG29+AG30+AG31+AG32</f>
        <v>10362.1</v>
      </c>
      <c r="AH26" s="30">
        <f>AH27+AH28+AH29+AH30+AH31+AH32</f>
        <v>10290</v>
      </c>
      <c r="AI26" s="30">
        <f>AI27+AI28+AI29+AI30+AI31+AI32</f>
        <v>10328.7</v>
      </c>
      <c r="AJ26" s="30">
        <f>AI26-AH26</f>
        <v>38.70000000000073</v>
      </c>
      <c r="AK26" s="32">
        <f>AI26/AG26</f>
        <v>0.9967767151446136</v>
      </c>
      <c r="AL26" s="30">
        <f>AL27+AL28+AL29+AL30+AL31+AL32</f>
        <v>452.8</v>
      </c>
      <c r="AM26" s="30">
        <f>AM27+AM28+AM29+AM30+AM31+AM32</f>
        <v>290</v>
      </c>
      <c r="AN26" s="30">
        <f>AN27+AN28+AN29+AN30+AN31+AN32</f>
        <v>290</v>
      </c>
      <c r="AO26" s="30">
        <f t="shared" si="16"/>
        <v>0</v>
      </c>
      <c r="AP26" s="32">
        <f t="shared" si="17"/>
        <v>0.6404593639575972</v>
      </c>
      <c r="AQ26" s="30">
        <f>AQ27+AQ28+AQ29+AQ30+AQ31+AQ32</f>
        <v>116.2</v>
      </c>
      <c r="AR26" s="30">
        <f>AR27+AR28+AR29+AR30+AR31+AR32</f>
        <v>34.1</v>
      </c>
      <c r="AS26" s="30">
        <f>AS27+AS28+AS29+AS30+AS32</f>
        <v>34.1</v>
      </c>
      <c r="AT26" s="30">
        <f t="shared" si="18"/>
        <v>0</v>
      </c>
      <c r="AU26" s="32">
        <f>AS26/AQ26</f>
        <v>0.29345955249569705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44</v>
      </c>
      <c r="E27" s="46">
        <f t="shared" si="21"/>
        <v>33.9</v>
      </c>
      <c r="F27" s="47">
        <f t="shared" si="26"/>
        <v>-10.100000000000001</v>
      </c>
      <c r="G27" s="48">
        <f t="shared" si="27"/>
        <v>0.7704545454545454</v>
      </c>
      <c r="H27" s="45">
        <v>44</v>
      </c>
      <c r="I27" s="45">
        <v>44</v>
      </c>
      <c r="J27" s="45">
        <v>33.9</v>
      </c>
      <c r="K27" s="47">
        <f t="shared" si="28"/>
        <v>-10.100000000000001</v>
      </c>
      <c r="L27" s="80">
        <f t="shared" si="24"/>
        <v>0.7704545454545454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5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18">
      <c r="A28" s="52"/>
      <c r="B28" s="74" t="s">
        <v>31</v>
      </c>
      <c r="C28" s="44">
        <f t="shared" si="25"/>
        <v>31429.4</v>
      </c>
      <c r="D28" s="45">
        <f t="shared" si="0"/>
        <v>31429.4</v>
      </c>
      <c r="E28" s="46">
        <f t="shared" si="21"/>
        <v>34988.4</v>
      </c>
      <c r="F28" s="47">
        <f t="shared" si="26"/>
        <v>3559</v>
      </c>
      <c r="G28" s="48">
        <f t="shared" si="27"/>
        <v>1.1132379237274654</v>
      </c>
      <c r="H28" s="45">
        <v>21252.9</v>
      </c>
      <c r="I28" s="45">
        <v>21252.9</v>
      </c>
      <c r="J28" s="45">
        <v>24768.5</v>
      </c>
      <c r="K28" s="47">
        <f t="shared" si="28"/>
        <v>3515.5999999999985</v>
      </c>
      <c r="L28" s="48">
        <f t="shared" si="24"/>
        <v>1.165417425386653</v>
      </c>
      <c r="M28" s="49">
        <f aca="true" t="shared" si="29" ref="M28:M35">R28+W28+AB28+AG28+AL28+AQ28+AV28</f>
        <v>10176.5</v>
      </c>
      <c r="N28" s="50">
        <f aca="true" t="shared" si="30" ref="N28:N40">S28+X28+AC28+AH28+AM28+AR28+AW28</f>
        <v>10176.5</v>
      </c>
      <c r="O28" s="66">
        <f aca="true" t="shared" si="31" ref="O28:O35">T28+Y28+AD28+AI28+AN28+AS28+AX28</f>
        <v>10219.9</v>
      </c>
      <c r="P28" s="47">
        <f t="shared" si="8"/>
        <v>43.399999999999636</v>
      </c>
      <c r="Q28" s="48">
        <f>O28/M28</f>
        <v>1.0042647275585908</v>
      </c>
      <c r="R28" s="45"/>
      <c r="S28" s="45"/>
      <c r="T28" s="46"/>
      <c r="U28" s="47"/>
      <c r="V28" s="48"/>
      <c r="W28" s="45"/>
      <c r="X28" s="45"/>
      <c r="Y28" s="46"/>
      <c r="Z28" s="135"/>
      <c r="AA28" s="80"/>
      <c r="AB28" s="45"/>
      <c r="AC28" s="45"/>
      <c r="AD28" s="46"/>
      <c r="AE28" s="47"/>
      <c r="AF28" s="48"/>
      <c r="AG28" s="45">
        <v>10176.5</v>
      </c>
      <c r="AH28" s="45">
        <v>10176.5</v>
      </c>
      <c r="AI28" s="46">
        <v>10219.9</v>
      </c>
      <c r="AJ28" s="47">
        <f>AI28-AH28</f>
        <v>43.399999999999636</v>
      </c>
      <c r="AK28" s="48">
        <f>AI28/AG28</f>
        <v>1.0042647275585908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100.9</v>
      </c>
      <c r="E29" s="45">
        <f t="shared" si="21"/>
        <v>73.5</v>
      </c>
      <c r="F29" s="47">
        <f t="shared" si="26"/>
        <v>-27.400000000000006</v>
      </c>
      <c r="G29" s="48">
        <f t="shared" si="27"/>
        <v>0.23771021992238034</v>
      </c>
      <c r="H29" s="45">
        <v>86.8</v>
      </c>
      <c r="I29" s="45">
        <v>32.7</v>
      </c>
      <c r="J29" s="45">
        <v>5.3</v>
      </c>
      <c r="K29" s="47">
        <f t="shared" si="28"/>
        <v>-27.400000000000002</v>
      </c>
      <c r="L29" s="80">
        <f t="shared" si="24"/>
        <v>0.06105990783410138</v>
      </c>
      <c r="M29" s="49">
        <f t="shared" si="29"/>
        <v>222.4</v>
      </c>
      <c r="N29" s="50">
        <f t="shared" si="30"/>
        <v>68.2</v>
      </c>
      <c r="O29" s="66">
        <f t="shared" si="31"/>
        <v>68.2</v>
      </c>
      <c r="P29" s="47">
        <f t="shared" si="8"/>
        <v>0</v>
      </c>
      <c r="Q29" s="48">
        <f>O29/M29</f>
        <v>0.3066546762589928</v>
      </c>
      <c r="R29" s="45"/>
      <c r="S29" s="45"/>
      <c r="T29" s="46"/>
      <c r="U29" s="47"/>
      <c r="V29" s="39"/>
      <c r="W29" s="45"/>
      <c r="X29" s="45"/>
      <c r="Y29" s="46"/>
      <c r="Z29" s="135"/>
      <c r="AA29" s="80"/>
      <c r="AB29" s="45"/>
      <c r="AC29" s="45"/>
      <c r="AD29" s="46"/>
      <c r="AE29" s="47"/>
      <c r="AF29" s="48"/>
      <c r="AG29" s="45">
        <v>106.2</v>
      </c>
      <c r="AH29" s="45">
        <v>34.1</v>
      </c>
      <c r="AI29" s="46">
        <v>34.1</v>
      </c>
      <c r="AJ29" s="47">
        <f>AI29-AH29</f>
        <v>0</v>
      </c>
      <c r="AK29" s="48">
        <f>AI29/AG29</f>
        <v>0.3210922787193974</v>
      </c>
      <c r="AL29" s="45"/>
      <c r="AM29" s="45"/>
      <c r="AN29" s="46"/>
      <c r="AO29" s="47"/>
      <c r="AP29" s="80"/>
      <c r="AQ29" s="45">
        <v>116.2</v>
      </c>
      <c r="AR29" s="45">
        <v>34.1</v>
      </c>
      <c r="AS29" s="46">
        <v>34.1</v>
      </c>
      <c r="AT29" s="47">
        <f>AS29-AR29</f>
        <v>0</v>
      </c>
      <c r="AU29" s="154">
        <f>AS29/AQ29</f>
        <v>0.29345955249569705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119.1</v>
      </c>
      <c r="E30" s="46">
        <f t="shared" si="21"/>
        <v>119</v>
      </c>
      <c r="F30" s="47">
        <f t="shared" si="26"/>
        <v>-0.09999999999999432</v>
      </c>
      <c r="G30" s="48">
        <f t="shared" si="27"/>
        <v>0.6757524134014764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119.1</v>
      </c>
      <c r="O30" s="66">
        <f t="shared" si="31"/>
        <v>119</v>
      </c>
      <c r="P30" s="47">
        <f t="shared" si="8"/>
        <v>-0.09999999999999432</v>
      </c>
      <c r="Q30" s="48">
        <f>O30/M30</f>
        <v>0.6757524134014764</v>
      </c>
      <c r="R30" s="45"/>
      <c r="S30" s="45"/>
      <c r="T30" s="46"/>
      <c r="U30" s="47"/>
      <c r="V30" s="39"/>
      <c r="W30" s="45">
        <v>41.9</v>
      </c>
      <c r="X30" s="45">
        <v>28</v>
      </c>
      <c r="Y30" s="46">
        <v>27.9</v>
      </c>
      <c r="Z30" s="135">
        <f>Y30-X30</f>
        <v>-0.10000000000000142</v>
      </c>
      <c r="AA30" s="48">
        <f>Y30/W30</f>
        <v>0.665871121718377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91.1</v>
      </c>
      <c r="AN30" s="46">
        <v>91.1</v>
      </c>
      <c r="AO30" s="47">
        <f>AN30-AM30</f>
        <v>0</v>
      </c>
      <c r="AP30" s="48">
        <f>AN30/AL30</f>
        <v>0.6788375558867362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825.4</v>
      </c>
      <c r="E31" s="46">
        <f t="shared" si="21"/>
        <v>560</v>
      </c>
      <c r="F31" s="47">
        <f t="shared" si="26"/>
        <v>-265.4</v>
      </c>
      <c r="G31" s="48">
        <f t="shared" si="27"/>
        <v>0.33804177230472054</v>
      </c>
      <c r="H31" s="45">
        <v>1338</v>
      </c>
      <c r="I31" s="45">
        <v>626.5</v>
      </c>
      <c r="J31" s="45">
        <v>361.1</v>
      </c>
      <c r="K31" s="47">
        <f t="shared" si="28"/>
        <v>-265.4</v>
      </c>
      <c r="L31" s="48">
        <f aca="true" t="shared" si="32" ref="L31:L38">J31/H31</f>
        <v>0.26988041853512706</v>
      </c>
      <c r="M31" s="49">
        <f t="shared" si="29"/>
        <v>318.6</v>
      </c>
      <c r="N31" s="50">
        <f t="shared" si="30"/>
        <v>198.9</v>
      </c>
      <c r="O31" s="66">
        <f t="shared" si="31"/>
        <v>198.9</v>
      </c>
      <c r="P31" s="47">
        <f t="shared" si="8"/>
        <v>0</v>
      </c>
      <c r="Q31" s="48">
        <f>O31/M31</f>
        <v>0.6242937853107344</v>
      </c>
      <c r="R31" s="55"/>
      <c r="S31" s="55"/>
      <c r="T31" s="46"/>
      <c r="U31" s="56"/>
      <c r="V31" s="57"/>
      <c r="W31" s="45"/>
      <c r="X31" s="45"/>
      <c r="Y31" s="46"/>
      <c r="Z31" s="135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198.9</v>
      </c>
      <c r="AN31" s="46">
        <v>198.9</v>
      </c>
      <c r="AO31" s="47">
        <f>AN31-AM31</f>
        <v>0</v>
      </c>
      <c r="AP31" s="48">
        <f>AN31/AL31</f>
        <v>0.6242937853107344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119.80000000000001</v>
      </c>
      <c r="E32" s="46">
        <f t="shared" si="21"/>
        <v>74.7</v>
      </c>
      <c r="F32" s="47">
        <f t="shared" si="26"/>
        <v>-45.10000000000001</v>
      </c>
      <c r="G32" s="48">
        <f t="shared" si="27"/>
        <v>0.6235392320534223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79.4</v>
      </c>
      <c r="O32" s="66">
        <f t="shared" si="31"/>
        <v>74.7</v>
      </c>
      <c r="P32" s="47">
        <f t="shared" si="8"/>
        <v>-4.700000000000003</v>
      </c>
      <c r="Q32" s="48">
        <f>O32/M32</f>
        <v>0.9408060453400503</v>
      </c>
      <c r="R32" s="45"/>
      <c r="S32" s="45"/>
      <c r="T32" s="46"/>
      <c r="U32" s="47"/>
      <c r="V32" s="39"/>
      <c r="W32" s="45"/>
      <c r="X32" s="45"/>
      <c r="Y32" s="46"/>
      <c r="Z32" s="135"/>
      <c r="AA32" s="48"/>
      <c r="AB32" s="45"/>
      <c r="AC32" s="45"/>
      <c r="AD32" s="46"/>
      <c r="AE32" s="47"/>
      <c r="AF32" s="39"/>
      <c r="AG32" s="45">
        <v>79.4</v>
      </c>
      <c r="AH32" s="45">
        <v>79.4</v>
      </c>
      <c r="AI32" s="46">
        <v>74.7</v>
      </c>
      <c r="AJ32" s="47">
        <f>AI32-AH32</f>
        <v>-4.700000000000003</v>
      </c>
      <c r="AK32" s="48">
        <f>AI32/AG32</f>
        <v>0.9408060453400503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18">
      <c r="A33" s="52"/>
      <c r="B33" s="74" t="s">
        <v>25</v>
      </c>
      <c r="C33" s="44">
        <f>H33+M33</f>
        <v>10</v>
      </c>
      <c r="D33" s="45">
        <f t="shared" si="0"/>
        <v>10</v>
      </c>
      <c r="E33" s="46">
        <f t="shared" si="21"/>
        <v>27.3</v>
      </c>
      <c r="F33" s="47">
        <f t="shared" si="26"/>
        <v>17.3</v>
      </c>
      <c r="G33" s="48">
        <f t="shared" si="27"/>
        <v>2.73</v>
      </c>
      <c r="H33" s="45">
        <v>10</v>
      </c>
      <c r="I33" s="45">
        <v>10</v>
      </c>
      <c r="J33" s="45">
        <v>27.3</v>
      </c>
      <c r="K33" s="47">
        <f t="shared" si="28"/>
        <v>17.3</v>
      </c>
      <c r="L33" s="48">
        <f t="shared" si="32"/>
        <v>2.73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5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2" customFormat="1" ht="18">
      <c r="A34" s="52"/>
      <c r="B34" s="74" t="s">
        <v>50</v>
      </c>
      <c r="C34" s="44">
        <f>H34+M34</f>
        <v>0</v>
      </c>
      <c r="D34" s="45">
        <f>I34+N34</f>
        <v>0</v>
      </c>
      <c r="E34" s="46">
        <f>J34+O34</f>
        <v>30.4</v>
      </c>
      <c r="F34" s="47">
        <f>E34-D34</f>
        <v>30.4</v>
      </c>
      <c r="G34" s="48"/>
      <c r="H34" s="45"/>
      <c r="I34" s="45"/>
      <c r="J34" s="45">
        <v>30.4</v>
      </c>
      <c r="K34" s="47">
        <f t="shared" si="28"/>
        <v>30.4</v>
      </c>
      <c r="L34" s="48"/>
      <c r="M34" s="49"/>
      <c r="N34" s="49"/>
      <c r="O34" s="66"/>
      <c r="P34" s="47"/>
      <c r="Q34" s="48"/>
      <c r="R34" s="45"/>
      <c r="S34" s="45"/>
      <c r="T34" s="46"/>
      <c r="U34" s="47"/>
      <c r="V34" s="39"/>
      <c r="W34" s="45"/>
      <c r="X34" s="45"/>
      <c r="Y34" s="46"/>
      <c r="Z34" s="136"/>
      <c r="AA34" s="48"/>
      <c r="AB34" s="45"/>
      <c r="AC34" s="45"/>
      <c r="AD34" s="46"/>
      <c r="AE34" s="47"/>
      <c r="AF34" s="39"/>
      <c r="AG34" s="45"/>
      <c r="AH34" s="45"/>
      <c r="AI34" s="46"/>
      <c r="AJ34" s="47"/>
      <c r="AK34" s="48"/>
      <c r="AL34" s="45"/>
      <c r="AM34" s="45"/>
      <c r="AN34" s="46"/>
      <c r="AO34" s="47"/>
      <c r="AP34" s="39"/>
      <c r="AQ34" s="45"/>
      <c r="AR34" s="45"/>
      <c r="AS34" s="46"/>
      <c r="AT34" s="47"/>
      <c r="AU34" s="32"/>
      <c r="AV34" s="45"/>
      <c r="AW34" s="46"/>
      <c r="AX34" s="46"/>
      <c r="AY34" s="47"/>
      <c r="AZ34" s="39"/>
      <c r="BA34" s="42"/>
    </row>
    <row r="35" spans="1:53" s="11" customFormat="1" ht="18">
      <c r="A35" s="92">
        <v>7</v>
      </c>
      <c r="B35" s="87" t="s">
        <v>33</v>
      </c>
      <c r="C35" s="36">
        <f t="shared" si="25"/>
        <v>472.2</v>
      </c>
      <c r="D35" s="37">
        <f t="shared" si="0"/>
        <v>436.5</v>
      </c>
      <c r="E35" s="38">
        <f t="shared" si="21"/>
        <v>457.6</v>
      </c>
      <c r="F35" s="30">
        <f t="shared" si="26"/>
        <v>21.100000000000023</v>
      </c>
      <c r="G35" s="39">
        <f t="shared" si="27"/>
        <v>0.9690808979246083</v>
      </c>
      <c r="H35" s="37">
        <v>472.2</v>
      </c>
      <c r="I35" s="37">
        <v>436.5</v>
      </c>
      <c r="J35" s="37">
        <v>457.6</v>
      </c>
      <c r="K35" s="30">
        <f t="shared" si="28"/>
        <v>21.100000000000023</v>
      </c>
      <c r="L35" s="39">
        <f t="shared" si="32"/>
        <v>0.9690808979246083</v>
      </c>
      <c r="M35" s="40">
        <f t="shared" si="29"/>
        <v>0</v>
      </c>
      <c r="N35" s="41">
        <f>S35+X35+AC35+AH35+AM35+AR35+AW35</f>
        <v>0</v>
      </c>
      <c r="O35" s="54">
        <f t="shared" si="31"/>
        <v>0</v>
      </c>
      <c r="P35" s="30">
        <f t="shared" si="8"/>
        <v>0</v>
      </c>
      <c r="Q35" s="39"/>
      <c r="R35" s="58"/>
      <c r="S35" s="58"/>
      <c r="T35" s="38"/>
      <c r="U35" s="33"/>
      <c r="V35" s="57"/>
      <c r="W35" s="37"/>
      <c r="X35" s="37"/>
      <c r="Y35" s="38"/>
      <c r="Z35" s="136"/>
      <c r="AA35" s="48"/>
      <c r="AB35" s="37"/>
      <c r="AC35" s="37"/>
      <c r="AD35" s="38"/>
      <c r="AE35" s="30"/>
      <c r="AF35" s="39"/>
      <c r="AG35" s="58"/>
      <c r="AH35" s="58"/>
      <c r="AI35" s="38"/>
      <c r="AJ35" s="33"/>
      <c r="AK35" s="48"/>
      <c r="AL35" s="37"/>
      <c r="AM35" s="37"/>
      <c r="AN35" s="38"/>
      <c r="AO35" s="30"/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8</v>
      </c>
      <c r="B36" s="35" t="s">
        <v>34</v>
      </c>
      <c r="C36" s="36">
        <f t="shared" si="25"/>
        <v>1.9</v>
      </c>
      <c r="D36" s="37">
        <f t="shared" si="0"/>
        <v>1.9</v>
      </c>
      <c r="E36" s="38">
        <f t="shared" si="21"/>
        <v>190.7</v>
      </c>
      <c r="F36" s="30">
        <f t="shared" si="26"/>
        <v>188.79999999999998</v>
      </c>
      <c r="G36" s="39">
        <f t="shared" si="27"/>
        <v>100.36842105263158</v>
      </c>
      <c r="H36" s="37">
        <v>1.9</v>
      </c>
      <c r="I36" s="37">
        <v>1.9</v>
      </c>
      <c r="J36" s="37">
        <v>177.7</v>
      </c>
      <c r="K36" s="30">
        <f t="shared" si="28"/>
        <v>175.79999999999998</v>
      </c>
      <c r="L36" s="39">
        <f t="shared" si="32"/>
        <v>93.52631578947368</v>
      </c>
      <c r="M36" s="40">
        <f aca="true" t="shared" si="33" ref="M36:M43">R36+W36+AB36+AG36+AL36+AQ36+AV36</f>
        <v>0</v>
      </c>
      <c r="N36" s="41">
        <f t="shared" si="30"/>
        <v>0</v>
      </c>
      <c r="O36" s="54">
        <f aca="true" t="shared" si="34" ref="O36:O43">T36+Y36+AD36+AI36+AN36+AS36+AX36</f>
        <v>13</v>
      </c>
      <c r="P36" s="30">
        <f aca="true" t="shared" si="35" ref="P36:P45">O36-N36</f>
        <v>13</v>
      </c>
      <c r="Q36" s="48"/>
      <c r="R36" s="58"/>
      <c r="S36" s="58"/>
      <c r="T36" s="38"/>
      <c r="U36" s="33"/>
      <c r="V36" s="57"/>
      <c r="W36" s="37"/>
      <c r="X36" s="37"/>
      <c r="Y36" s="38"/>
      <c r="Z36" s="135"/>
      <c r="AA36" s="48"/>
      <c r="AB36" s="37"/>
      <c r="AC36" s="37"/>
      <c r="AD36" s="38">
        <v>7.9</v>
      </c>
      <c r="AE36" s="33">
        <f>AD36-AC36</f>
        <v>7.9</v>
      </c>
      <c r="AF36" s="61"/>
      <c r="AG36" s="58"/>
      <c r="AH36" s="58"/>
      <c r="AI36" s="38"/>
      <c r="AJ36" s="33"/>
      <c r="AK36" s="48"/>
      <c r="AL36" s="37"/>
      <c r="AM36" s="37"/>
      <c r="AN36" s="38">
        <v>5.1</v>
      </c>
      <c r="AO36" s="30">
        <f>AN36-AM36</f>
        <v>5.1</v>
      </c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9</v>
      </c>
      <c r="B37" s="35" t="s">
        <v>4</v>
      </c>
      <c r="C37" s="36">
        <f t="shared" si="25"/>
        <v>1312</v>
      </c>
      <c r="D37" s="37">
        <f t="shared" si="0"/>
        <v>1312</v>
      </c>
      <c r="E37" s="38">
        <f t="shared" si="21"/>
        <v>2632.1</v>
      </c>
      <c r="F37" s="30">
        <f t="shared" si="26"/>
        <v>1320.1</v>
      </c>
      <c r="G37" s="39">
        <f t="shared" si="27"/>
        <v>2.0061737804878046</v>
      </c>
      <c r="H37" s="37">
        <v>1312</v>
      </c>
      <c r="I37" s="37">
        <v>1312</v>
      </c>
      <c r="J37" s="38">
        <v>2612</v>
      </c>
      <c r="K37" s="30">
        <f t="shared" si="28"/>
        <v>1300</v>
      </c>
      <c r="L37" s="39">
        <f t="shared" si="32"/>
        <v>1.9908536585365855</v>
      </c>
      <c r="M37" s="40">
        <f t="shared" si="33"/>
        <v>0</v>
      </c>
      <c r="N37" s="40">
        <f>S37+X37+AC37+AH37+AM37+AR37+AW37</f>
        <v>0</v>
      </c>
      <c r="O37" s="54">
        <f t="shared" si="34"/>
        <v>20.1</v>
      </c>
      <c r="P37" s="30">
        <f t="shared" si="35"/>
        <v>20.1</v>
      </c>
      <c r="Q37" s="48"/>
      <c r="R37" s="58"/>
      <c r="S37" s="58"/>
      <c r="T37" s="38"/>
      <c r="U37" s="33"/>
      <c r="V37" s="57"/>
      <c r="W37" s="37"/>
      <c r="X37" s="37"/>
      <c r="Y37" s="38"/>
      <c r="Z37" s="135"/>
      <c r="AA37" s="48"/>
      <c r="AB37" s="37"/>
      <c r="AC37" s="37"/>
      <c r="AD37" s="38"/>
      <c r="AE37" s="30"/>
      <c r="AF37" s="39"/>
      <c r="AG37" s="58"/>
      <c r="AH37" s="58"/>
      <c r="AI37" s="38">
        <v>20.1</v>
      </c>
      <c r="AJ37" s="33">
        <f>AI37-AH37</f>
        <v>20.1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39"/>
      <c r="BA37" s="42"/>
    </row>
    <row r="38" spans="1:53" s="11" customFormat="1" ht="15" customHeight="1">
      <c r="A38" s="34">
        <v>10</v>
      </c>
      <c r="B38" s="59" t="s">
        <v>35</v>
      </c>
      <c r="C38" s="37">
        <f t="shared" si="25"/>
        <v>657</v>
      </c>
      <c r="D38" s="37">
        <f t="shared" si="0"/>
        <v>657</v>
      </c>
      <c r="E38" s="38">
        <f t="shared" si="21"/>
        <v>6384.7</v>
      </c>
      <c r="F38" s="30">
        <f t="shared" si="26"/>
        <v>5727.7</v>
      </c>
      <c r="G38" s="39">
        <f>E38/C38</f>
        <v>9.717960426179603</v>
      </c>
      <c r="H38" s="37">
        <v>274.2</v>
      </c>
      <c r="I38" s="37">
        <v>274.2</v>
      </c>
      <c r="J38" s="37">
        <v>5983.3</v>
      </c>
      <c r="K38" s="30">
        <f t="shared" si="28"/>
        <v>5709.1</v>
      </c>
      <c r="L38" s="39">
        <f t="shared" si="32"/>
        <v>21.820933625091175</v>
      </c>
      <c r="M38" s="40">
        <f t="shared" si="33"/>
        <v>382.8</v>
      </c>
      <c r="N38" s="41">
        <f t="shared" si="30"/>
        <v>382.8</v>
      </c>
      <c r="O38" s="54">
        <f t="shared" si="34"/>
        <v>401.4</v>
      </c>
      <c r="P38" s="30">
        <f t="shared" si="35"/>
        <v>18.599999999999966</v>
      </c>
      <c r="Q38" s="39">
        <f>O38/M38</f>
        <v>1.0485893416927898</v>
      </c>
      <c r="R38" s="37"/>
      <c r="S38" s="37"/>
      <c r="T38" s="38"/>
      <c r="U38" s="30"/>
      <c r="V38" s="39"/>
      <c r="W38" s="37"/>
      <c r="X38" s="37"/>
      <c r="Y38" s="38"/>
      <c r="Z38" s="135"/>
      <c r="AA38" s="48"/>
      <c r="AB38" s="37"/>
      <c r="AC38" s="37"/>
      <c r="AD38" s="38"/>
      <c r="AE38" s="56"/>
      <c r="AF38" s="61"/>
      <c r="AG38" s="37">
        <v>382.8</v>
      </c>
      <c r="AH38" s="37">
        <v>382.8</v>
      </c>
      <c r="AI38" s="38">
        <v>401.4</v>
      </c>
      <c r="AJ38" s="33">
        <f>AI38-AH38</f>
        <v>18.599999999999966</v>
      </c>
      <c r="AK38" s="39">
        <f>AI38/AG38</f>
        <v>1.0485893416927898</v>
      </c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25.5">
      <c r="A39" s="34"/>
      <c r="B39" s="88" t="s">
        <v>46</v>
      </c>
      <c r="C39" s="37">
        <f>H39+M39</f>
        <v>77.9</v>
      </c>
      <c r="D39" s="37">
        <f>I39+N39</f>
        <v>77.9</v>
      </c>
      <c r="E39" s="38">
        <f>J39+O39</f>
        <v>177.10000000000002</v>
      </c>
      <c r="F39" s="30">
        <f>E39-D39</f>
        <v>99.20000000000002</v>
      </c>
      <c r="G39" s="39">
        <f>E39/C39</f>
        <v>2.2734274711168165</v>
      </c>
      <c r="H39" s="37"/>
      <c r="I39" s="37"/>
      <c r="J39" s="37">
        <v>99.2</v>
      </c>
      <c r="K39" s="30">
        <f t="shared" si="28"/>
        <v>99.2</v>
      </c>
      <c r="L39" s="39"/>
      <c r="M39" s="40">
        <f>R39+W39+AB39+AG39+AL39+AQ39+AV39</f>
        <v>77.9</v>
      </c>
      <c r="N39" s="41">
        <f>S39+X39+AC39+AH39+AM39+AR39+AW39</f>
        <v>77.9</v>
      </c>
      <c r="O39" s="54">
        <f t="shared" si="34"/>
        <v>77.9</v>
      </c>
      <c r="P39" s="30">
        <f t="shared" si="35"/>
        <v>0</v>
      </c>
      <c r="Q39" s="39">
        <f>O39/M39</f>
        <v>1</v>
      </c>
      <c r="R39" s="37"/>
      <c r="S39" s="37"/>
      <c r="T39" s="38"/>
      <c r="U39" s="30"/>
      <c r="V39" s="39"/>
      <c r="W39" s="37"/>
      <c r="X39" s="37"/>
      <c r="Y39" s="38"/>
      <c r="Z39" s="135"/>
      <c r="AA39" s="48"/>
      <c r="AB39" s="37"/>
      <c r="AC39" s="37"/>
      <c r="AD39" s="38"/>
      <c r="AE39" s="56"/>
      <c r="AF39" s="61"/>
      <c r="AG39" s="37">
        <v>77.9</v>
      </c>
      <c r="AH39" s="37">
        <v>77.9</v>
      </c>
      <c r="AI39" s="38">
        <v>77.9</v>
      </c>
      <c r="AJ39" s="33">
        <f>AI39-AH39</f>
        <v>0</v>
      </c>
      <c r="AK39" s="39">
        <f>AI39/AG39</f>
        <v>1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32"/>
      <c r="AV39" s="37"/>
      <c r="AW39" s="38"/>
      <c r="AX39" s="38"/>
      <c r="AY39" s="30"/>
      <c r="AZ39" s="48"/>
      <c r="BA39" s="42"/>
    </row>
    <row r="40" spans="1:53" s="11" customFormat="1" ht="15" customHeight="1">
      <c r="A40" s="34">
        <v>11</v>
      </c>
      <c r="B40" s="59" t="s">
        <v>36</v>
      </c>
      <c r="C40" s="37">
        <f t="shared" si="25"/>
        <v>219.3</v>
      </c>
      <c r="D40" s="37">
        <f t="shared" si="0"/>
        <v>219.3</v>
      </c>
      <c r="E40" s="38">
        <f t="shared" si="21"/>
        <v>269.3</v>
      </c>
      <c r="F40" s="30">
        <f t="shared" si="26"/>
        <v>50</v>
      </c>
      <c r="G40" s="39">
        <f aca="true" t="shared" si="36" ref="G40:G45">E40/C40</f>
        <v>1.227998176014592</v>
      </c>
      <c r="H40" s="37"/>
      <c r="I40" s="37"/>
      <c r="J40" s="37">
        <v>50</v>
      </c>
      <c r="K40" s="30">
        <f>J40-I40</f>
        <v>50</v>
      </c>
      <c r="L40" s="39"/>
      <c r="M40" s="40">
        <f t="shared" si="33"/>
        <v>219.3</v>
      </c>
      <c r="N40" s="41">
        <f t="shared" si="30"/>
        <v>219.3</v>
      </c>
      <c r="O40" s="54">
        <f t="shared" si="34"/>
        <v>219.3</v>
      </c>
      <c r="P40" s="30">
        <f t="shared" si="35"/>
        <v>0</v>
      </c>
      <c r="Q40" s="39">
        <f>O40/M40</f>
        <v>1</v>
      </c>
      <c r="R40" s="37"/>
      <c r="S40" s="37"/>
      <c r="T40" s="38"/>
      <c r="U40" s="30"/>
      <c r="V40" s="39"/>
      <c r="W40" s="37"/>
      <c r="X40" s="37"/>
      <c r="Y40" s="38"/>
      <c r="Z40" s="136"/>
      <c r="AA40" s="48"/>
      <c r="AB40" s="37"/>
      <c r="AC40" s="37"/>
      <c r="AD40" s="38"/>
      <c r="AE40" s="30"/>
      <c r="AF40" s="39"/>
      <c r="AG40" s="37"/>
      <c r="AH40" s="37"/>
      <c r="AI40" s="38"/>
      <c r="AJ40" s="30"/>
      <c r="AK40" s="48"/>
      <c r="AL40" s="37"/>
      <c r="AM40" s="37"/>
      <c r="AN40" s="38"/>
      <c r="AO40" s="30"/>
      <c r="AP40" s="39"/>
      <c r="AQ40" s="37">
        <v>219.3</v>
      </c>
      <c r="AR40" s="37">
        <v>219.3</v>
      </c>
      <c r="AS40" s="38">
        <v>219.3</v>
      </c>
      <c r="AT40" s="30">
        <f>AS40-AR40</f>
        <v>0</v>
      </c>
      <c r="AU40" s="32">
        <f>AS40/AQ40</f>
        <v>1</v>
      </c>
      <c r="AV40" s="37"/>
      <c r="AW40" s="38"/>
      <c r="AX40" s="38"/>
      <c r="AY40" s="30"/>
      <c r="AZ40" s="39"/>
      <c r="BA40" s="42"/>
    </row>
    <row r="41" spans="1:53" s="11" customFormat="1" ht="15" customHeight="1">
      <c r="A41" s="34">
        <v>12</v>
      </c>
      <c r="B41" s="60" t="s">
        <v>18</v>
      </c>
      <c r="C41" s="37">
        <f t="shared" si="25"/>
        <v>23.9</v>
      </c>
      <c r="D41" s="37">
        <f t="shared" si="0"/>
        <v>23.9</v>
      </c>
      <c r="E41" s="38">
        <f t="shared" si="21"/>
        <v>687.4</v>
      </c>
      <c r="F41" s="30">
        <f t="shared" si="26"/>
        <v>663.5</v>
      </c>
      <c r="G41" s="39">
        <f t="shared" si="36"/>
        <v>28.761506276150627</v>
      </c>
      <c r="H41" s="38">
        <v>23.9</v>
      </c>
      <c r="I41" s="37">
        <v>23.9</v>
      </c>
      <c r="J41" s="37">
        <v>611.5</v>
      </c>
      <c r="K41" s="30">
        <f>J41-I41</f>
        <v>587.6</v>
      </c>
      <c r="L41" s="39">
        <f>J41/H41</f>
        <v>25.585774058577407</v>
      </c>
      <c r="M41" s="40">
        <f t="shared" si="33"/>
        <v>0</v>
      </c>
      <c r="N41" s="41">
        <f>S41+X41+AC41+AH41+AM41+AR41+AW41</f>
        <v>0</v>
      </c>
      <c r="O41" s="54">
        <f t="shared" si="34"/>
        <v>75.9</v>
      </c>
      <c r="P41" s="30">
        <f t="shared" si="35"/>
        <v>75.9</v>
      </c>
      <c r="Q41" s="48"/>
      <c r="R41" s="58"/>
      <c r="S41" s="58"/>
      <c r="T41" s="38"/>
      <c r="U41" s="33"/>
      <c r="V41" s="57"/>
      <c r="W41" s="37"/>
      <c r="X41" s="37"/>
      <c r="Y41" s="38"/>
      <c r="Z41" s="135"/>
      <c r="AA41" s="48"/>
      <c r="AB41" s="37"/>
      <c r="AC41" s="37"/>
      <c r="AD41" s="38"/>
      <c r="AE41" s="30"/>
      <c r="AF41" s="39"/>
      <c r="AG41" s="58">
        <v>0</v>
      </c>
      <c r="AH41" s="58">
        <v>0</v>
      </c>
      <c r="AI41" s="38">
        <v>75.9</v>
      </c>
      <c r="AJ41" s="33">
        <f>AI41-AH41</f>
        <v>75.9</v>
      </c>
      <c r="AK41" s="48"/>
      <c r="AL41" s="37"/>
      <c r="AM41" s="37"/>
      <c r="AN41" s="38"/>
      <c r="AO41" s="30"/>
      <c r="AP41" s="39"/>
      <c r="AQ41" s="37"/>
      <c r="AR41" s="37"/>
      <c r="AS41" s="38"/>
      <c r="AT41" s="30"/>
      <c r="AU41" s="32"/>
      <c r="AV41" s="37"/>
      <c r="AW41" s="38"/>
      <c r="AX41" s="38"/>
      <c r="AY41" s="30"/>
      <c r="AZ41" s="48"/>
      <c r="BA41" s="42"/>
    </row>
    <row r="42" spans="1:53" s="12" customFormat="1" ht="18">
      <c r="A42" s="52"/>
      <c r="B42" s="161" t="s">
        <v>37</v>
      </c>
      <c r="C42" s="45">
        <f t="shared" si="25"/>
        <v>117.6</v>
      </c>
      <c r="D42" s="45">
        <f>I42+N42</f>
        <v>65.9</v>
      </c>
      <c r="E42" s="45">
        <f t="shared" si="21"/>
        <v>53.1</v>
      </c>
      <c r="F42" s="47">
        <f t="shared" si="26"/>
        <v>-12.800000000000004</v>
      </c>
      <c r="G42" s="48">
        <f t="shared" si="36"/>
        <v>0.451530612244898</v>
      </c>
      <c r="H42" s="46">
        <v>43.6</v>
      </c>
      <c r="I42" s="45">
        <v>27.5</v>
      </c>
      <c r="J42" s="45">
        <v>4.1</v>
      </c>
      <c r="K42" s="47">
        <f>J42-I42</f>
        <v>-23.4</v>
      </c>
      <c r="L42" s="48">
        <f>J42/H42</f>
        <v>0.09403669724770641</v>
      </c>
      <c r="M42" s="49">
        <f t="shared" si="33"/>
        <v>74</v>
      </c>
      <c r="N42" s="50">
        <f>S42+X42+AC42+AH42+AM42+AR42+AW42</f>
        <v>38.4</v>
      </c>
      <c r="O42" s="66">
        <f t="shared" si="34"/>
        <v>49</v>
      </c>
      <c r="P42" s="47">
        <f t="shared" si="35"/>
        <v>10.600000000000001</v>
      </c>
      <c r="Q42" s="48">
        <f>O42/M42</f>
        <v>0.6621621621621622</v>
      </c>
      <c r="R42" s="55">
        <v>0.8</v>
      </c>
      <c r="S42" s="55">
        <v>0.8</v>
      </c>
      <c r="T42" s="46">
        <v>2</v>
      </c>
      <c r="U42" s="47">
        <f>T42-S42</f>
        <v>1.2</v>
      </c>
      <c r="V42" s="48">
        <f>T42/R42</f>
        <v>2.5</v>
      </c>
      <c r="W42" s="45">
        <v>3.4</v>
      </c>
      <c r="X42" s="45">
        <v>0.3</v>
      </c>
      <c r="Y42" s="46">
        <v>0.3</v>
      </c>
      <c r="Z42" s="135">
        <f>Y42-X42</f>
        <v>0</v>
      </c>
      <c r="AA42" s="48">
        <f>Y42/W42</f>
        <v>0.08823529411764706</v>
      </c>
      <c r="AB42" s="45">
        <v>10.4</v>
      </c>
      <c r="AC42" s="45">
        <v>3.6</v>
      </c>
      <c r="AD42" s="46">
        <v>3.6</v>
      </c>
      <c r="AE42" s="56">
        <f>AD42-AC42</f>
        <v>0</v>
      </c>
      <c r="AF42" s="61">
        <f>AD42/AB42</f>
        <v>0.34615384615384615</v>
      </c>
      <c r="AG42" s="55">
        <v>44.8</v>
      </c>
      <c r="AH42" s="55">
        <v>28.2</v>
      </c>
      <c r="AI42" s="46">
        <v>33</v>
      </c>
      <c r="AJ42" s="56">
        <f>AI42-AH42</f>
        <v>4.800000000000001</v>
      </c>
      <c r="AK42" s="48">
        <f>AI42/AG42</f>
        <v>0.7366071428571429</v>
      </c>
      <c r="AL42" s="45">
        <v>12.1</v>
      </c>
      <c r="AM42" s="45">
        <v>4.6</v>
      </c>
      <c r="AN42" s="46">
        <v>4.6</v>
      </c>
      <c r="AO42" s="47">
        <f>AN42-AM42</f>
        <v>0</v>
      </c>
      <c r="AP42" s="48">
        <f>AN42/AL42</f>
        <v>0.3801652892561983</v>
      </c>
      <c r="AQ42" s="45">
        <v>1.6</v>
      </c>
      <c r="AR42" s="45">
        <v>0</v>
      </c>
      <c r="AS42" s="46">
        <v>0</v>
      </c>
      <c r="AT42" s="47">
        <f>AS42-AR42</f>
        <v>0</v>
      </c>
      <c r="AU42" s="154">
        <f>AS42/AQ42</f>
        <v>0</v>
      </c>
      <c r="AV42" s="45">
        <v>0.9</v>
      </c>
      <c r="AW42" s="46">
        <v>0.9</v>
      </c>
      <c r="AX42" s="46">
        <v>5.5</v>
      </c>
      <c r="AY42" s="47">
        <f>AX42-AW42</f>
        <v>4.6</v>
      </c>
      <c r="AZ42" s="80">
        <f>AX42/AV42</f>
        <v>6.111111111111111</v>
      </c>
      <c r="BA42" s="53"/>
    </row>
    <row r="43" spans="1:72" s="114" customFormat="1" ht="15" customHeight="1">
      <c r="A43" s="34">
        <v>13</v>
      </c>
      <c r="B43" s="60" t="s">
        <v>38</v>
      </c>
      <c r="C43" s="37">
        <f t="shared" si="25"/>
        <v>868.5</v>
      </c>
      <c r="D43" s="37">
        <f>I43+N43</f>
        <v>640.4</v>
      </c>
      <c r="E43" s="38">
        <f t="shared" si="21"/>
        <v>-601.9</v>
      </c>
      <c r="F43" s="37">
        <f t="shared" si="26"/>
        <v>-1242.3</v>
      </c>
      <c r="G43" s="39">
        <f t="shared" si="36"/>
        <v>-0.6930339666090961</v>
      </c>
      <c r="H43" s="37"/>
      <c r="I43" s="37"/>
      <c r="J43" s="41">
        <v>-1296.5</v>
      </c>
      <c r="K43" s="30">
        <f>J43-I43</f>
        <v>-1296.5</v>
      </c>
      <c r="L43" s="39"/>
      <c r="M43" s="158">
        <f t="shared" si="33"/>
        <v>868.5</v>
      </c>
      <c r="N43" s="54">
        <f>S43+X43+AC43+AH43+AM43+AR43+AW43</f>
        <v>640.4</v>
      </c>
      <c r="O43" s="41">
        <f t="shared" si="34"/>
        <v>694.6</v>
      </c>
      <c r="P43" s="38">
        <f t="shared" si="35"/>
        <v>54.200000000000045</v>
      </c>
      <c r="Q43" s="39">
        <f>O43/M43</f>
        <v>0.799769717904433</v>
      </c>
      <c r="R43" s="112"/>
      <c r="S43" s="58"/>
      <c r="T43" s="38"/>
      <c r="U43" s="58"/>
      <c r="V43" s="57"/>
      <c r="W43" s="36"/>
      <c r="X43" s="37"/>
      <c r="Y43" s="38"/>
      <c r="Z43" s="136"/>
      <c r="AA43" s="48"/>
      <c r="AB43" s="37"/>
      <c r="AC43" s="37"/>
      <c r="AD43" s="38"/>
      <c r="AE43" s="30"/>
      <c r="AF43" s="39"/>
      <c r="AG43" s="112">
        <v>868.5</v>
      </c>
      <c r="AH43" s="113">
        <v>640.4</v>
      </c>
      <c r="AI43" s="38">
        <v>694.6</v>
      </c>
      <c r="AJ43" s="33">
        <f>AI43-AH43</f>
        <v>54.200000000000045</v>
      </c>
      <c r="AK43" s="39">
        <f>AI43/AG43</f>
        <v>0.799769717904433</v>
      </c>
      <c r="AL43" s="37"/>
      <c r="AM43" s="37"/>
      <c r="AN43" s="38"/>
      <c r="AO43" s="30"/>
      <c r="AP43" s="48"/>
      <c r="AQ43" s="37"/>
      <c r="AR43" s="37"/>
      <c r="AS43" s="38"/>
      <c r="AT43" s="30"/>
      <c r="AU43" s="32"/>
      <c r="AV43" s="37"/>
      <c r="AW43" s="38"/>
      <c r="AX43" s="38"/>
      <c r="AY43" s="30"/>
      <c r="AZ43" s="39"/>
      <c r="BA43" s="139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</row>
    <row r="44" spans="1:72" s="11" customFormat="1" ht="15" customHeight="1" thickBot="1">
      <c r="A44" s="141">
        <v>14</v>
      </c>
      <c r="B44" s="142" t="s">
        <v>49</v>
      </c>
      <c r="C44" s="90">
        <f t="shared" si="25"/>
        <v>257.7</v>
      </c>
      <c r="D44" s="130">
        <f>I44+N44</f>
        <v>242</v>
      </c>
      <c r="E44" s="131">
        <f>J44+O44</f>
        <v>230</v>
      </c>
      <c r="F44" s="130">
        <f t="shared" si="26"/>
        <v>-12</v>
      </c>
      <c r="G44" s="39">
        <f t="shared" si="36"/>
        <v>0.8925106713232441</v>
      </c>
      <c r="H44" s="90"/>
      <c r="I44" s="90"/>
      <c r="J44" s="143"/>
      <c r="K44" s="91"/>
      <c r="L44" s="109"/>
      <c r="M44" s="144">
        <f>R44+W44+AB44+AG44+AL44+AQ44+AV44</f>
        <v>257.7</v>
      </c>
      <c r="N44" s="138">
        <f>S44+X44+AC44+AH44+AM44+AR44+AW44</f>
        <v>242</v>
      </c>
      <c r="O44" s="138">
        <f>T44+Y44+AD44+AI44+AN44+AS44+AX44</f>
        <v>230</v>
      </c>
      <c r="P44" s="131">
        <f>O44-N44</f>
        <v>-12</v>
      </c>
      <c r="Q44" s="159">
        <v>0</v>
      </c>
      <c r="R44" s="111"/>
      <c r="S44" s="111"/>
      <c r="T44" s="110"/>
      <c r="U44" s="111"/>
      <c r="V44" s="146"/>
      <c r="W44" s="90">
        <v>12</v>
      </c>
      <c r="X44" s="90">
        <v>12</v>
      </c>
      <c r="Y44" s="110"/>
      <c r="Z44" s="147">
        <f>Y44-X44</f>
        <v>-12</v>
      </c>
      <c r="AA44" s="145">
        <f>Y44/W44</f>
        <v>0</v>
      </c>
      <c r="AB44" s="90">
        <v>145.7</v>
      </c>
      <c r="AC44" s="90">
        <v>130</v>
      </c>
      <c r="AD44" s="110">
        <v>130</v>
      </c>
      <c r="AE44" s="33">
        <f>AD44-AC44</f>
        <v>0</v>
      </c>
      <c r="AF44" s="57">
        <f>AD44/AB44</f>
        <v>0.8922443376801648</v>
      </c>
      <c r="AG44" s="111"/>
      <c r="AH44" s="148"/>
      <c r="AI44" s="110"/>
      <c r="AJ44" s="111"/>
      <c r="AK44" s="145"/>
      <c r="AL44" s="90">
        <v>100</v>
      </c>
      <c r="AM44" s="90">
        <v>100</v>
      </c>
      <c r="AN44" s="110">
        <v>100</v>
      </c>
      <c r="AO44" s="30">
        <f>AN44-AM44</f>
        <v>0</v>
      </c>
      <c r="AP44" s="145">
        <f>AN44/AL44</f>
        <v>1</v>
      </c>
      <c r="AQ44" s="90"/>
      <c r="AR44" s="90"/>
      <c r="AS44" s="110"/>
      <c r="AT44" s="90"/>
      <c r="AU44" s="109"/>
      <c r="AV44" s="90"/>
      <c r="AW44" s="110"/>
      <c r="AX44" s="110"/>
      <c r="AY44" s="90"/>
      <c r="AZ44" s="109"/>
      <c r="BA44" s="140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</row>
    <row r="45" spans="1:73" s="153" customFormat="1" ht="15" customHeight="1" thickBot="1">
      <c r="A45" s="149"/>
      <c r="B45" s="150" t="s">
        <v>5</v>
      </c>
      <c r="C45" s="128">
        <f t="shared" si="25"/>
        <v>314598.5</v>
      </c>
      <c r="D45" s="128">
        <f>I45+N45</f>
        <v>212070</v>
      </c>
      <c r="E45" s="128">
        <f>J45+O45</f>
        <v>244283.6</v>
      </c>
      <c r="F45" s="128">
        <f t="shared" si="26"/>
        <v>32213.600000000006</v>
      </c>
      <c r="G45" s="151">
        <f t="shared" si="36"/>
        <v>0.7764932127775561</v>
      </c>
      <c r="H45" s="128">
        <f>H8+H25</f>
        <v>187313</v>
      </c>
      <c r="I45" s="128">
        <f>I8+I25</f>
        <v>137030.80000000002</v>
      </c>
      <c r="J45" s="128">
        <f>J8+J25+0.1</f>
        <v>162569.7</v>
      </c>
      <c r="K45" s="128">
        <f>J45-I45</f>
        <v>25538.899999999994</v>
      </c>
      <c r="L45" s="151">
        <f>J45/H45</f>
        <v>0.8679039895789401</v>
      </c>
      <c r="M45" s="128">
        <f>M8+M25</f>
        <v>127285.5</v>
      </c>
      <c r="N45" s="128">
        <f>N8+N25</f>
        <v>75039.2</v>
      </c>
      <c r="O45" s="128">
        <f>O8+O25</f>
        <v>81713.9</v>
      </c>
      <c r="P45" s="128">
        <f t="shared" si="35"/>
        <v>6674.699999999997</v>
      </c>
      <c r="Q45" s="151">
        <f>O45/M45</f>
        <v>0.6419733591021758</v>
      </c>
      <c r="R45" s="128">
        <f>R8+R25</f>
        <v>1693.4999999999998</v>
      </c>
      <c r="S45" s="128">
        <f>S8+S25</f>
        <v>331.4</v>
      </c>
      <c r="T45" s="128">
        <f>T8+T25</f>
        <v>638.5</v>
      </c>
      <c r="U45" s="128">
        <f>T45-S45</f>
        <v>307.1</v>
      </c>
      <c r="V45" s="151">
        <f>T45/R45</f>
        <v>0.3770298198996162</v>
      </c>
      <c r="W45" s="128">
        <f>W8+W25</f>
        <v>6210.9</v>
      </c>
      <c r="X45" s="128">
        <f>X8+X25</f>
        <v>3306.6</v>
      </c>
      <c r="Y45" s="128">
        <f>Y8+Y25</f>
        <v>3493.2999999999997</v>
      </c>
      <c r="Z45" s="128">
        <f>Y45-X45</f>
        <v>186.69999999999982</v>
      </c>
      <c r="AA45" s="152">
        <f>Y45/W45</f>
        <v>0.5624466663446521</v>
      </c>
      <c r="AB45" s="128">
        <f>AB8+AB25</f>
        <v>7697.2</v>
      </c>
      <c r="AC45" s="128">
        <f>AC8+AC25</f>
        <v>4750.2</v>
      </c>
      <c r="AD45" s="128">
        <f>AD8+AD25</f>
        <v>5769.799999999999</v>
      </c>
      <c r="AE45" s="128">
        <f>AD45-AC45</f>
        <v>1019.5999999999995</v>
      </c>
      <c r="AF45" s="151">
        <f>AD45/AB45</f>
        <v>0.7495972561450917</v>
      </c>
      <c r="AG45" s="128">
        <f>AG8+AG25</f>
        <v>85903.6</v>
      </c>
      <c r="AH45" s="128">
        <f>AH8+AH25</f>
        <v>51995.100000000006</v>
      </c>
      <c r="AI45" s="128">
        <f>AI8+AI25</f>
        <v>52337.5</v>
      </c>
      <c r="AJ45" s="128">
        <f>AI45-AH45</f>
        <v>342.3999999999942</v>
      </c>
      <c r="AK45" s="152">
        <f>AI45/AG45</f>
        <v>0.609258517687268</v>
      </c>
      <c r="AL45" s="128">
        <f>AL8+AL25</f>
        <v>13292.499999999998</v>
      </c>
      <c r="AM45" s="128">
        <f>AM8+AM25</f>
        <v>7457.1</v>
      </c>
      <c r="AN45" s="128">
        <f>AN8+AN25</f>
        <v>10270.1</v>
      </c>
      <c r="AO45" s="128">
        <f>AN45-AM45</f>
        <v>2813</v>
      </c>
      <c r="AP45" s="151">
        <f>AN45/AL45</f>
        <v>0.7726236599586234</v>
      </c>
      <c r="AQ45" s="128">
        <f>AQ8+AQ25</f>
        <v>8098.700000000001</v>
      </c>
      <c r="AR45" s="128">
        <f>AR8+AR25</f>
        <v>4540.599999999999</v>
      </c>
      <c r="AS45" s="128">
        <f>AS8+AS25</f>
        <v>5857.7</v>
      </c>
      <c r="AT45" s="128">
        <f>AS45-AR45</f>
        <v>1317.1000000000004</v>
      </c>
      <c r="AU45" s="152">
        <f>AS45/AQ45</f>
        <v>0.723288922913554</v>
      </c>
      <c r="AV45" s="128">
        <f>AV8+AV25</f>
        <v>4389.099999999999</v>
      </c>
      <c r="AW45" s="128">
        <f>AW8+AW25</f>
        <v>2658.2000000000003</v>
      </c>
      <c r="AX45" s="128">
        <f>AX8+AX25</f>
        <v>3347</v>
      </c>
      <c r="AY45" s="128">
        <f>AX45-AW45</f>
        <v>688.7999999999997</v>
      </c>
      <c r="AZ45" s="122">
        <f>AX45/AV45</f>
        <v>0.762570914310451</v>
      </c>
      <c r="BA45" s="129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5"/>
    </row>
    <row r="46" spans="1:53" s="12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3"/>
      <c r="K46" s="62"/>
      <c r="L46" s="62"/>
      <c r="M46" s="63"/>
      <c r="N46" s="63"/>
      <c r="O46" s="63"/>
      <c r="P46" s="63"/>
      <c r="Q46" s="63"/>
      <c r="R46" s="64"/>
      <c r="S46" s="64"/>
      <c r="T46" s="78"/>
      <c r="U46" s="64"/>
      <c r="V46" s="64"/>
      <c r="W46" s="64"/>
      <c r="X46" s="64"/>
      <c r="Y46" s="64"/>
      <c r="Z46" s="64"/>
      <c r="AA46" s="64"/>
      <c r="AB46" s="64"/>
      <c r="AC46" s="65"/>
      <c r="AD46" s="78" t="s">
        <v>26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3"/>
      <c r="AO46" s="64"/>
      <c r="AP46" s="64"/>
      <c r="AQ46" s="82"/>
      <c r="AR46" s="64"/>
      <c r="AS46" s="81"/>
      <c r="AT46" s="64"/>
      <c r="AU46" s="64"/>
      <c r="AV46" s="64"/>
      <c r="AW46" s="64"/>
      <c r="AX46" s="64"/>
      <c r="AY46" s="64"/>
      <c r="AZ46" s="64"/>
      <c r="BA46" s="27"/>
    </row>
    <row r="47" spans="5:50" s="6" customFormat="1" ht="18">
      <c r="E47" s="77"/>
      <c r="I47" s="3"/>
      <c r="J47" s="160"/>
      <c r="O47" s="67"/>
      <c r="T47" s="7"/>
      <c r="Y47" s="75"/>
      <c r="AD47" s="76"/>
      <c r="AI47" s="67"/>
      <c r="AN47" s="76"/>
      <c r="AS47" s="67"/>
      <c r="AX47" s="6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9:50" s="6" customFormat="1" ht="18">
      <c r="I61" s="3"/>
      <c r="O61" s="7"/>
      <c r="T61" s="7"/>
      <c r="Y61" s="7"/>
      <c r="AD61" s="7"/>
      <c r="AI61" s="7"/>
      <c r="AN61" s="7"/>
      <c r="AS61" s="7"/>
      <c r="AX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  <row r="568" spans="6:30" ht="18">
      <c r="F568" s="6"/>
      <c r="G568" s="6"/>
      <c r="H568" s="6"/>
      <c r="I568" s="3"/>
      <c r="J568" s="6"/>
      <c r="K568" s="6"/>
      <c r="L568" s="6"/>
      <c r="M568" s="6"/>
      <c r="N568" s="6"/>
      <c r="O568" s="7"/>
      <c r="P568" s="6"/>
      <c r="Q568" s="6"/>
      <c r="R568" s="6"/>
      <c r="S568" s="6"/>
      <c r="T568" s="7"/>
      <c r="U568" s="6"/>
      <c r="V568" s="6"/>
      <c r="W568" s="6"/>
      <c r="X568" s="6"/>
      <c r="Y568" s="7"/>
      <c r="Z568" s="6"/>
      <c r="AA568" s="6"/>
      <c r="AB568" s="6"/>
      <c r="AC568" s="6"/>
      <c r="AD568" s="7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0" r:id="rId2"/>
  <colBreaks count="3" manualBreakCount="3">
    <brk id="17" max="44" man="1"/>
    <brk id="37" max="44" man="1"/>
    <brk id="5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2021-09-07T07:21:41Z</cp:lastPrinted>
  <dcterms:created xsi:type="dcterms:W3CDTF">2006-11-08T10:58:51Z</dcterms:created>
  <dcterms:modified xsi:type="dcterms:W3CDTF">2021-09-07T07:39:31Z</dcterms:modified>
  <cp:category/>
  <cp:version/>
  <cp:contentType/>
  <cp:contentStatus/>
</cp:coreProperties>
</file>