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'2021'!$A$1:$BA$45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<sst xmlns="http://schemas.openxmlformats.org/spreadsheetml/2006/main" count="101" uniqueCount="55">
  <si>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</si>
  <si>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</si>
  <si>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</si>
  <si>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</si>
  <si>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</si>
  <si>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</si>
  <si>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</si>
  <si>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</si>
  <si>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</si>
  <si>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</si>
  <si>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</si>
  <si>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</si>
  <si>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</si>
  <si>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</si>
  <si>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</si>
  <si>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</si>
  <si>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</si>
  <si>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</si>
  <si>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</si>
  <si>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</si>
  <si>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</si>
  <si>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</si>
  <si>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</si>
  <si>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</si>
  <si>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</si>
  <si>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</si>
  <si>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</si>
  <si>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</si>
  <si>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</si>
  <si>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</si>
  <si>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</si>
  <si>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</si>
  <si>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</si>
  <si>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</si>
  <si>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</si>
  <si>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</si>
  <si>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</si>
  <si>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</si>
  <si>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</si>
  <si>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</si>
  <si>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</si>
  <si>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</si>
  <si>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</si>
  <si>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</si>
  <si>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</si>
  <si>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</si>
  <si>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</si>
  <si>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</si>
  <si>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</si>
  <si>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</si>
  <si>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План 6-ти месяцев</t>
  </si>
  <si>
    <t>Фактическое поступление на 01.07.21</t>
  </si>
  <si>
    <t>Отклонение 6-ти месяцев</t>
  </si>
  <si>
    <t>Отклонение 6 -ти месяцев</t>
  </si>
  <si>
    <t xml:space="preserve"> Выполнение плана по доходам консолидированного бюджета Константиновского района на 1 июля 2021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</si>
</sst>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4" fontId="9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4" fontId="9" fillId="33" borderId="34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3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9" fillId="0" borderId="44" xfId="0" applyNumberFormat="1" applyFont="1" applyFill="1" applyBorder="1" applyAlignment="1">
      <alignment horizontal="center" vertical="center"/>
    </xf>
    <xf numFmtId="174" fontId="10" fillId="0" borderId="19" xfId="0" applyNumberFormat="1" applyFont="1" applyFill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10" fillId="33" borderId="17" xfId="0" applyNumberFormat="1" applyFont="1" applyFill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4" fontId="9" fillId="33" borderId="37" xfId="0" applyNumberFormat="1" applyFont="1" applyFill="1" applyBorder="1" applyAlignment="1">
      <alignment horizontal="center" vertical="center"/>
    </xf>
    <xf numFmtId="174" fontId="9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10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9" fillId="0" borderId="2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07226"/>
        <c:axId val="4565035"/>
      </c:bar3D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1085316"/>
        <c:axId val="34223525"/>
      </c:bar3D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9576270"/>
        <c:axId val="20642111"/>
      </c:bar3D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9525000"/>
        <a:ext cx="1544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7135475" y="952500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32</xdr:col>
      <xdr:colOff>428625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22688550" y="952500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45</xdr:row>
      <xdr:rowOff>0</xdr:rowOff>
    </xdr:from>
    <xdr:to>
      <xdr:col>39</xdr:col>
      <xdr:colOff>914400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29689425" y="952500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45</xdr:row>
      <xdr:rowOff>0</xdr:rowOff>
    </xdr:from>
    <xdr:to>
      <xdr:col>49</xdr:col>
      <xdr:colOff>238125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37157025" y="952500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7"/>
  <sheetViews>
    <sheetView tabSelected="1" view="pageBreakPreview" zoomScale="90" zoomScaleSheetLayoutView="90" workbookViewId="0" topLeftCell="B1">
      <pane xSplit="1" topLeftCell="C1" activePane="topRight" state="frozen"/>
      <selection pane="topLeft" activeCell="B1" sqref="B1"/>
      <selection pane="topRight" activeCell="B9" sqref="B9"/>
    </sheetView>
  </sheetViews>
  <sheetFormatPr defaultColWidth="9.00390625" defaultRowHeight="12.75"/>
  <cols>
    <col min="1" max="1" width="3.875" style="1" customWidth="1"/>
    <col min="2" max="2" width="57.2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8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8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8" customWidth="1"/>
    <col min="46" max="47" width="10.125" style="1" customWidth="1"/>
    <col min="48" max="48" width="10.625" style="1" customWidth="1"/>
    <col min="49" max="49" width="9.625" style="1" customWidth="1"/>
    <col min="50" max="50" width="12.125" style="8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6"/>
      <c r="AA2" s="6"/>
    </row>
    <row r="3" spans="1:53" s="71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64" t="s">
        <v>0</v>
      </c>
      <c r="B4" s="172" t="s">
        <v>1</v>
      </c>
      <c r="C4" s="181" t="s">
        <v>15</v>
      </c>
      <c r="D4" s="182"/>
      <c r="E4" s="182"/>
      <c r="F4" s="182"/>
      <c r="G4" s="183"/>
      <c r="H4" s="184" t="s">
        <v>14</v>
      </c>
      <c r="I4" s="170"/>
      <c r="J4" s="170"/>
      <c r="K4" s="170"/>
      <c r="L4" s="171"/>
      <c r="M4" s="170" t="s">
        <v>2</v>
      </c>
      <c r="N4" s="170"/>
      <c r="O4" s="170"/>
      <c r="P4" s="170"/>
      <c r="Q4" s="171"/>
      <c r="R4" s="170" t="s">
        <v>7</v>
      </c>
      <c r="S4" s="170"/>
      <c r="T4" s="170"/>
      <c r="U4" s="170"/>
      <c r="V4" s="171"/>
      <c r="W4" s="170" t="s">
        <v>12</v>
      </c>
      <c r="X4" s="170"/>
      <c r="Y4" s="170"/>
      <c r="Z4" s="170"/>
      <c r="AA4" s="171"/>
      <c r="AB4" s="170" t="s">
        <v>11</v>
      </c>
      <c r="AC4" s="170"/>
      <c r="AD4" s="170"/>
      <c r="AE4" s="170"/>
      <c r="AF4" s="171"/>
      <c r="AG4" s="170" t="s">
        <v>13</v>
      </c>
      <c r="AH4" s="170"/>
      <c r="AI4" s="170"/>
      <c r="AJ4" s="170"/>
      <c r="AK4" s="171"/>
      <c r="AL4" s="170" t="s">
        <v>10</v>
      </c>
      <c r="AM4" s="170"/>
      <c r="AN4" s="170"/>
      <c r="AO4" s="170"/>
      <c r="AP4" s="171"/>
      <c r="AQ4" s="170" t="s">
        <v>9</v>
      </c>
      <c r="AR4" s="170"/>
      <c r="AS4" s="170"/>
      <c r="AT4" s="170"/>
      <c r="AU4" s="171"/>
      <c r="AV4" s="170" t="s">
        <v>8</v>
      </c>
      <c r="AW4" s="170"/>
      <c r="AX4" s="170"/>
      <c r="AY4" s="170"/>
      <c r="AZ4" s="171"/>
      <c r="BA4" s="4"/>
    </row>
    <row r="5" spans="1:53" s="12" customFormat="1" ht="19.5" customHeight="1">
      <c r="A5" s="177"/>
      <c r="B5" s="178"/>
      <c r="C5" s="174" t="s">
        <v>6</v>
      </c>
      <c r="D5" s="164" t="s">
        <v>50</v>
      </c>
      <c r="E5" s="164" t="s">
        <v>51</v>
      </c>
      <c r="F5" s="164" t="s">
        <v>52</v>
      </c>
      <c r="G5" s="166" t="s">
        <v>20</v>
      </c>
      <c r="H5" s="168" t="s">
        <v>6</v>
      </c>
      <c r="I5" s="164" t="s">
        <v>50</v>
      </c>
      <c r="J5" s="164" t="s">
        <v>51</v>
      </c>
      <c r="K5" s="164" t="s">
        <v>52</v>
      </c>
      <c r="L5" s="172" t="s">
        <v>20</v>
      </c>
      <c r="M5" s="179" t="s">
        <v>6</v>
      </c>
      <c r="N5" s="164" t="s">
        <v>50</v>
      </c>
      <c r="O5" s="164" t="s">
        <v>51</v>
      </c>
      <c r="P5" s="164" t="s">
        <v>53</v>
      </c>
      <c r="Q5" s="166" t="s">
        <v>20</v>
      </c>
      <c r="R5" s="168" t="s">
        <v>6</v>
      </c>
      <c r="S5" s="164" t="s">
        <v>50</v>
      </c>
      <c r="T5" s="164" t="s">
        <v>51</v>
      </c>
      <c r="U5" s="164" t="s">
        <v>52</v>
      </c>
      <c r="V5" s="166" t="s">
        <v>20</v>
      </c>
      <c r="W5" s="168" t="s">
        <v>6</v>
      </c>
      <c r="X5" s="164" t="s">
        <v>50</v>
      </c>
      <c r="Y5" s="164" t="s">
        <v>51</v>
      </c>
      <c r="Z5" s="164" t="s">
        <v>52</v>
      </c>
      <c r="AA5" s="166" t="s">
        <v>20</v>
      </c>
      <c r="AB5" s="168" t="s">
        <v>6</v>
      </c>
      <c r="AC5" s="164" t="s">
        <v>50</v>
      </c>
      <c r="AD5" s="164" t="s">
        <v>51</v>
      </c>
      <c r="AE5" s="164" t="s">
        <v>52</v>
      </c>
      <c r="AF5" s="166" t="s">
        <v>20</v>
      </c>
      <c r="AG5" s="168" t="s">
        <v>6</v>
      </c>
      <c r="AH5" s="164" t="s">
        <v>50</v>
      </c>
      <c r="AI5" s="164" t="s">
        <v>51</v>
      </c>
      <c r="AJ5" s="164" t="s">
        <v>52</v>
      </c>
      <c r="AK5" s="166" t="s">
        <v>20</v>
      </c>
      <c r="AL5" s="168" t="s">
        <v>6</v>
      </c>
      <c r="AM5" s="164" t="s">
        <v>50</v>
      </c>
      <c r="AN5" s="164" t="s">
        <v>51</v>
      </c>
      <c r="AO5" s="164" t="s">
        <v>52</v>
      </c>
      <c r="AP5" s="166" t="s">
        <v>20</v>
      </c>
      <c r="AQ5" s="168" t="s">
        <v>6</v>
      </c>
      <c r="AR5" s="164" t="s">
        <v>50</v>
      </c>
      <c r="AS5" s="164" t="s">
        <v>51</v>
      </c>
      <c r="AT5" s="164" t="s">
        <v>52</v>
      </c>
      <c r="AU5" s="166" t="s">
        <v>20</v>
      </c>
      <c r="AV5" s="168" t="s">
        <v>6</v>
      </c>
      <c r="AW5" s="164" t="s">
        <v>50</v>
      </c>
      <c r="AX5" s="164" t="s">
        <v>51</v>
      </c>
      <c r="AY5" s="164" t="s">
        <v>52</v>
      </c>
      <c r="AZ5" s="166" t="s">
        <v>20</v>
      </c>
      <c r="BA5" s="5"/>
    </row>
    <row r="6" spans="1:53" s="12" customFormat="1" ht="27" customHeight="1">
      <c r="A6" s="165"/>
      <c r="B6" s="173"/>
      <c r="C6" s="175"/>
      <c r="D6" s="165"/>
      <c r="E6" s="165"/>
      <c r="F6" s="165"/>
      <c r="G6" s="167"/>
      <c r="H6" s="169"/>
      <c r="I6" s="165"/>
      <c r="J6" s="165"/>
      <c r="K6" s="165"/>
      <c r="L6" s="173"/>
      <c r="M6" s="180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24" customFormat="1" ht="15" customHeight="1" thickBot="1">
      <c r="A8" s="115"/>
      <c r="B8" s="116" t="s">
        <v>21</v>
      </c>
      <c r="C8" s="117">
        <f>H8+M8</f>
        <v>264090.1</v>
      </c>
      <c r="D8" s="118">
        <f aca="true" t="shared" si="0" ref="D8:D40">I8+N8</f>
        <v>133648.7</v>
      </c>
      <c r="E8" s="119">
        <f>J8+O8</f>
        <v>157955.19999999998</v>
      </c>
      <c r="F8" s="118">
        <f>E8-D8</f>
        <v>24306.49999999997</v>
      </c>
      <c r="G8" s="120">
        <f>E8/C8</f>
        <v>0.5981110234726709</v>
      </c>
      <c r="H8" s="118">
        <f>H9+H10+H11+H16+H24</f>
        <v>152210.3</v>
      </c>
      <c r="I8" s="118">
        <f>I9+I10+I11+I16+I24</f>
        <v>81154.8</v>
      </c>
      <c r="J8" s="118">
        <f>J9+J10+J11+J16+J24</f>
        <v>100058.7</v>
      </c>
      <c r="K8" s="118">
        <f>J8-I8</f>
        <v>18903.899999999994</v>
      </c>
      <c r="L8" s="120">
        <f aca="true" t="shared" si="1" ref="L8:L16">J8/H8</f>
        <v>0.6573714131041066</v>
      </c>
      <c r="M8" s="118">
        <f>M9+M10+M11+M16+M24</f>
        <v>111879.8</v>
      </c>
      <c r="N8" s="118">
        <f>N9+N10+N11+N16+N24</f>
        <v>52493.899999999994</v>
      </c>
      <c r="O8" s="118">
        <f>O9+O10+O11+O16+O24</f>
        <v>57896.49999999999</v>
      </c>
      <c r="P8" s="118">
        <f>O8-N8</f>
        <v>5402.5999999999985</v>
      </c>
      <c r="Q8" s="120">
        <f>O8/M8</f>
        <v>0.5174884116703818</v>
      </c>
      <c r="R8" s="121">
        <f>R9+R10+R11+R16+R24</f>
        <v>1692.6999999999998</v>
      </c>
      <c r="S8" s="121">
        <f>S9+S10+S11+S16+S24</f>
        <v>301.79999999999995</v>
      </c>
      <c r="T8" s="121">
        <f>T9+T10+T11+T16+T24</f>
        <v>607.2</v>
      </c>
      <c r="U8" s="121">
        <f>T8-S8</f>
        <v>305.4000000000001</v>
      </c>
      <c r="V8" s="122">
        <f>T8/R8</f>
        <v>0.35871684291368827</v>
      </c>
      <c r="W8" s="121">
        <f>W9+W10+W11+W16+W24</f>
        <v>5953.599999999999</v>
      </c>
      <c r="X8" s="121">
        <f>X9+X10+X11+X16+X24</f>
        <v>2880</v>
      </c>
      <c r="Y8" s="121">
        <f>Y9+Y10+Y11+Y16+Y24</f>
        <v>3197.4999999999995</v>
      </c>
      <c r="Z8" s="134">
        <f>Y8-X8</f>
        <v>317.49999999999955</v>
      </c>
      <c r="AA8" s="122">
        <f>Y8/W8</f>
        <v>0.5370700080623488</v>
      </c>
      <c r="AB8" s="121">
        <f>AB9+AB10+AB11+AB16+AB24</f>
        <v>7390.6</v>
      </c>
      <c r="AC8" s="121">
        <f>AC9+AC10+AC11+AC16+AC24</f>
        <v>4425.799999999999</v>
      </c>
      <c r="AD8" s="121">
        <f>AD9+AD10+AD11+AD16+AD24</f>
        <v>5172.3</v>
      </c>
      <c r="AE8" s="121">
        <f>AD8-AC8</f>
        <v>746.5000000000009</v>
      </c>
      <c r="AF8" s="122">
        <f>AD8/AB8</f>
        <v>0.6998484561469975</v>
      </c>
      <c r="AG8" s="121">
        <f>AG9+AG10+AG11+AG16+AG24</f>
        <v>71965.5</v>
      </c>
      <c r="AH8" s="121">
        <f>AH9+AH10+AH11+AH16+AH24</f>
        <v>32630.9</v>
      </c>
      <c r="AI8" s="121">
        <f>AI9+AI10+AI11+AI16+AI24</f>
        <v>32864</v>
      </c>
      <c r="AJ8" s="121">
        <f>AI8-AH8</f>
        <v>233.09999999999854</v>
      </c>
      <c r="AK8" s="122">
        <f>AI8/AG8</f>
        <v>0.45666326225760956</v>
      </c>
      <c r="AL8" s="121">
        <f>AL9+AL10+AL11+AL16+AL24</f>
        <v>12727.599999999999</v>
      </c>
      <c r="AM8" s="121">
        <f>AM9+AM10+AM11+AM16+AM24</f>
        <v>6410.599999999999</v>
      </c>
      <c r="AN8" s="121">
        <f>AN9+AN10+AN11+AN16+AN24</f>
        <v>8719.2</v>
      </c>
      <c r="AO8" s="118">
        <f>AN8-AM8</f>
        <v>2308.6000000000013</v>
      </c>
      <c r="AP8" s="120">
        <f>AN8/AL8</f>
        <v>0.685062384110123</v>
      </c>
      <c r="AQ8" s="121">
        <f>AQ9++AQ10+AQ11+AQ16+AQ24</f>
        <v>7761.6</v>
      </c>
      <c r="AR8" s="121">
        <f>AR9++AR10+AR11+AR16+AR24</f>
        <v>3688.2</v>
      </c>
      <c r="AS8" s="121">
        <f>AS9++AS10+AS11+AS16+AS24</f>
        <v>4890</v>
      </c>
      <c r="AT8" s="118">
        <f>AS8-AR8</f>
        <v>1201.8000000000002</v>
      </c>
      <c r="AU8" s="120">
        <f>AS8/AQ8</f>
        <v>0.6300247371675943</v>
      </c>
      <c r="AV8" s="121">
        <f>AV9+AV10+AV11+AV16+AV24</f>
        <v>4388.2</v>
      </c>
      <c r="AW8" s="121">
        <f>AW9+AW10+AW11+AW16+AW24</f>
        <v>2156.6</v>
      </c>
      <c r="AX8" s="121">
        <f>AX9+AX10+AX11+AX16+AX24</f>
        <v>2446.3</v>
      </c>
      <c r="AY8" s="118">
        <f>AX8-AW8</f>
        <v>289.7000000000003</v>
      </c>
      <c r="AZ8" s="120">
        <f>AX8/AV8</f>
        <v>0.5574723121097489</v>
      </c>
      <c r="BA8" s="123"/>
    </row>
    <row r="9" spans="1:53" s="11" customFormat="1" ht="15" customHeight="1">
      <c r="A9" s="34">
        <v>1</v>
      </c>
      <c r="B9" s="89" t="s">
        <v>39</v>
      </c>
      <c r="C9" s="36">
        <f aca="true" t="shared" si="2" ref="C9:C24">H9+M9</f>
        <v>117610.2</v>
      </c>
      <c r="D9" s="37">
        <f t="shared" si="0"/>
        <v>49867.6</v>
      </c>
      <c r="E9" s="38">
        <f aca="true" t="shared" si="3" ref="E9:E15">J9+O9</f>
        <v>50925.7</v>
      </c>
      <c r="F9" s="30">
        <f aca="true" t="shared" si="4" ref="F9:F24">E9-D9</f>
        <v>1058.0999999999985</v>
      </c>
      <c r="G9" s="39">
        <f>E9/C9</f>
        <v>0.4330041101877218</v>
      </c>
      <c r="H9" s="37">
        <v>95004.4</v>
      </c>
      <c r="I9" s="37">
        <v>40126.4</v>
      </c>
      <c r="J9" s="37">
        <v>41067.1</v>
      </c>
      <c r="K9" s="30">
        <f aca="true" t="shared" si="5" ref="K9:K16">J9-I9</f>
        <v>940.6999999999971</v>
      </c>
      <c r="L9" s="39">
        <f t="shared" si="1"/>
        <v>0.43226524245192854</v>
      </c>
      <c r="M9" s="40">
        <f aca="true" t="shared" si="6" ref="M9:O11">R9+W9+AB9+AG9+AL9+AQ9+AV9</f>
        <v>22605.8</v>
      </c>
      <c r="N9" s="41">
        <f t="shared" si="6"/>
        <v>9741.199999999999</v>
      </c>
      <c r="O9" s="40">
        <f t="shared" si="6"/>
        <v>9858.6</v>
      </c>
      <c r="P9" s="30">
        <f>O9-N9</f>
        <v>117.40000000000146</v>
      </c>
      <c r="Q9" s="39">
        <f>O9/M9</f>
        <v>0.4361093170779181</v>
      </c>
      <c r="R9" s="37">
        <v>142.4</v>
      </c>
      <c r="S9" s="37">
        <v>74.2</v>
      </c>
      <c r="T9" s="38">
        <v>74.2</v>
      </c>
      <c r="U9" s="30">
        <f>T9-S9</f>
        <v>0</v>
      </c>
      <c r="V9" s="39">
        <f>T9/R9</f>
        <v>0.5210674157303371</v>
      </c>
      <c r="W9" s="37">
        <v>531</v>
      </c>
      <c r="X9" s="37">
        <v>218.8</v>
      </c>
      <c r="Y9" s="38">
        <v>218.7</v>
      </c>
      <c r="Z9" s="136">
        <f>Y9-X9</f>
        <v>-0.10000000000002274</v>
      </c>
      <c r="AA9" s="39">
        <f>Y9/W9</f>
        <v>0.411864406779661</v>
      </c>
      <c r="AB9" s="37">
        <v>559.7</v>
      </c>
      <c r="AC9" s="37">
        <v>256.6</v>
      </c>
      <c r="AD9" s="38">
        <v>256.6</v>
      </c>
      <c r="AE9" s="30">
        <f>AD9-AC9</f>
        <v>0</v>
      </c>
      <c r="AF9" s="39">
        <f>AD9/AB9</f>
        <v>0.45845988922637126</v>
      </c>
      <c r="AG9" s="37">
        <v>17656.5</v>
      </c>
      <c r="AH9" s="37">
        <v>7703.2</v>
      </c>
      <c r="AI9" s="38">
        <v>7820.7</v>
      </c>
      <c r="AJ9" s="47">
        <f>AI9-AH9</f>
        <v>117.5</v>
      </c>
      <c r="AK9" s="48">
        <f>AI9/AG9</f>
        <v>0.442936029224365</v>
      </c>
      <c r="AL9" s="37">
        <v>1802.2</v>
      </c>
      <c r="AM9" s="37">
        <v>745.3</v>
      </c>
      <c r="AN9" s="38">
        <v>745.3</v>
      </c>
      <c r="AO9" s="30">
        <f>AN9-AM9</f>
        <v>0</v>
      </c>
      <c r="AP9" s="39">
        <f>AN9/AL9</f>
        <v>0.4135501054267007</v>
      </c>
      <c r="AQ9" s="37">
        <v>1182.8</v>
      </c>
      <c r="AR9" s="37">
        <v>406.5</v>
      </c>
      <c r="AS9" s="37">
        <v>406.5</v>
      </c>
      <c r="AT9" s="30">
        <f>AS9-AR9</f>
        <v>0</v>
      </c>
      <c r="AU9" s="39">
        <f>AS9/AQ9</f>
        <v>0.34367602299628003</v>
      </c>
      <c r="AV9" s="37">
        <v>731.2</v>
      </c>
      <c r="AW9" s="38">
        <v>336.6</v>
      </c>
      <c r="AX9" s="38">
        <v>336.6</v>
      </c>
      <c r="AY9" s="30">
        <f>AX9-AW9</f>
        <v>0</v>
      </c>
      <c r="AZ9" s="39">
        <f>AX9/AV9</f>
        <v>0.46033916849015316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5542.5</v>
      </c>
      <c r="E10" s="38">
        <f t="shared" si="3"/>
        <v>6364.700000000001</v>
      </c>
      <c r="F10" s="30">
        <f t="shared" si="4"/>
        <v>822.2000000000007</v>
      </c>
      <c r="G10" s="39">
        <f>E10/C10</f>
        <v>0.4704417112615676</v>
      </c>
      <c r="H10" s="37">
        <v>9521.4</v>
      </c>
      <c r="I10" s="37">
        <v>3780.2</v>
      </c>
      <c r="J10" s="37">
        <v>4479.3</v>
      </c>
      <c r="K10" s="30">
        <f t="shared" si="5"/>
        <v>699.1000000000004</v>
      </c>
      <c r="L10" s="39">
        <f t="shared" si="1"/>
        <v>0.4704455227172475</v>
      </c>
      <c r="M10" s="40">
        <f t="shared" si="6"/>
        <v>4007.8</v>
      </c>
      <c r="N10" s="41">
        <f t="shared" si="6"/>
        <v>1762.3</v>
      </c>
      <c r="O10" s="40">
        <f t="shared" si="6"/>
        <v>1885.4</v>
      </c>
      <c r="P10" s="30">
        <f>O10-N10</f>
        <v>123.10000000000014</v>
      </c>
      <c r="Q10" s="39">
        <f>O10/M10</f>
        <v>0.47043265632017567</v>
      </c>
      <c r="R10" s="37"/>
      <c r="S10" s="37"/>
      <c r="T10" s="37"/>
      <c r="U10" s="30"/>
      <c r="V10" s="39"/>
      <c r="W10" s="37"/>
      <c r="X10" s="37"/>
      <c r="Y10" s="37"/>
      <c r="Z10" s="135"/>
      <c r="AA10" s="39"/>
      <c r="AB10" s="37"/>
      <c r="AC10" s="37"/>
      <c r="AD10" s="37"/>
      <c r="AE10" s="30"/>
      <c r="AF10" s="39"/>
      <c r="AG10" s="37">
        <v>4007.8</v>
      </c>
      <c r="AH10" s="37">
        <v>1762.3</v>
      </c>
      <c r="AI10" s="37">
        <v>1885.4</v>
      </c>
      <c r="AJ10" s="47">
        <f>AI10-AH10</f>
        <v>123.10000000000014</v>
      </c>
      <c r="AK10" s="48">
        <f>AI10/AG10</f>
        <v>0.47043265632017567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63957.2</v>
      </c>
      <c r="D11" s="37">
        <f t="shared" si="0"/>
        <v>62132.5</v>
      </c>
      <c r="E11" s="38">
        <f t="shared" si="3"/>
        <v>83794.9</v>
      </c>
      <c r="F11" s="30">
        <f t="shared" si="4"/>
        <v>21662.399999999994</v>
      </c>
      <c r="G11" s="39">
        <f>E11/C11</f>
        <v>1.310171489683726</v>
      </c>
      <c r="H11" s="37">
        <f>H12+H13+H14+H15</f>
        <v>35588.8</v>
      </c>
      <c r="I11" s="37">
        <f>I12+I13+I14+I15</f>
        <v>33764.1</v>
      </c>
      <c r="J11" s="37">
        <f>J12+J13+J14+J15-0.1</f>
        <v>50304.6</v>
      </c>
      <c r="K11" s="30">
        <f t="shared" si="5"/>
        <v>16540.5</v>
      </c>
      <c r="L11" s="39">
        <f t="shared" si="1"/>
        <v>1.4134952569347659</v>
      </c>
      <c r="M11" s="40">
        <f t="shared" si="6"/>
        <v>28368.399999999998</v>
      </c>
      <c r="N11" s="41">
        <f t="shared" si="6"/>
        <v>28368.399999999998</v>
      </c>
      <c r="O11" s="40">
        <f t="shared" si="6"/>
        <v>33490.299999999996</v>
      </c>
      <c r="P11" s="30">
        <f>O11-N11</f>
        <v>5121.899999999998</v>
      </c>
      <c r="Q11" s="39">
        <f>O11/M11</f>
        <v>1.1805494846378364</v>
      </c>
      <c r="R11" s="37">
        <f>R13+R14</f>
        <v>194.7</v>
      </c>
      <c r="S11" s="38">
        <f>S13+S14</f>
        <v>194.7</v>
      </c>
      <c r="T11" s="37">
        <f>T13+T14</f>
        <v>500</v>
      </c>
      <c r="U11" s="30">
        <f>T11-S11</f>
        <v>305.3</v>
      </c>
      <c r="V11" s="79">
        <f>T11/R11</f>
        <v>2.568053415511043</v>
      </c>
      <c r="W11" s="37">
        <f>W13+W14</f>
        <v>2456.6</v>
      </c>
      <c r="X11" s="38">
        <f>X13+X14</f>
        <v>2456.6</v>
      </c>
      <c r="Y11" s="37">
        <f>Y13+Y14</f>
        <v>2774.1</v>
      </c>
      <c r="Z11" s="135">
        <f>Y11-X11</f>
        <v>317.5</v>
      </c>
      <c r="AA11" s="39">
        <f>Y11/W11</f>
        <v>1.1292436701131645</v>
      </c>
      <c r="AB11" s="37">
        <f>AB13+AB14</f>
        <v>4086.9</v>
      </c>
      <c r="AC11" s="38">
        <f>AC13+AC14</f>
        <v>4086.9</v>
      </c>
      <c r="AD11" s="37">
        <f>AD13+AD14</f>
        <v>4784.8</v>
      </c>
      <c r="AE11" s="30">
        <f>AD11-AC11</f>
        <v>697.9000000000001</v>
      </c>
      <c r="AF11" s="39">
        <f>AD11/AB11</f>
        <v>1.1707651276028286</v>
      </c>
      <c r="AG11" s="37">
        <f>AG13+AG14</f>
        <v>14349.4</v>
      </c>
      <c r="AH11" s="38">
        <f>AH13+AH14</f>
        <v>14349.4</v>
      </c>
      <c r="AI11" s="37">
        <f>AI13+AI14</f>
        <v>14349.4</v>
      </c>
      <c r="AJ11" s="30">
        <f>AI11-AH11</f>
        <v>0</v>
      </c>
      <c r="AK11" s="39">
        <f>AI11/AG11</f>
        <v>1</v>
      </c>
      <c r="AL11" s="37">
        <f>AL13+AL14</f>
        <v>3192.7</v>
      </c>
      <c r="AM11" s="38">
        <f>AM13+AM14</f>
        <v>3192.7</v>
      </c>
      <c r="AN11" s="37">
        <f>AN13+AN14</f>
        <v>5501.4</v>
      </c>
      <c r="AO11" s="30">
        <f>AN11-AM11</f>
        <v>2308.7</v>
      </c>
      <c r="AP11" s="39">
        <f>AN11/AL11</f>
        <v>1.7231183637673442</v>
      </c>
      <c r="AQ11" s="37">
        <f>AQ13+AQ14</f>
        <v>2978.5</v>
      </c>
      <c r="AR11" s="38">
        <f>AR13+AR14</f>
        <v>2978.5</v>
      </c>
      <c r="AS11" s="37">
        <f>AS13+AS14</f>
        <v>4180.3</v>
      </c>
      <c r="AT11" s="30">
        <f>AS11-AR11</f>
        <v>1201.8000000000002</v>
      </c>
      <c r="AU11" s="39">
        <f>AS11/AQ11</f>
        <v>1.4034916904482122</v>
      </c>
      <c r="AV11" s="37">
        <f>AV13+AV14</f>
        <v>1109.6</v>
      </c>
      <c r="AW11" s="38">
        <f>AW13+AW14</f>
        <v>1109.6</v>
      </c>
      <c r="AX11" s="37">
        <f>AX13+AX14</f>
        <v>1400.3</v>
      </c>
      <c r="AY11" s="30">
        <f>AX11-AW11</f>
        <v>290.70000000000005</v>
      </c>
      <c r="AZ11" s="39">
        <f>AX11/AV11</f>
        <v>1.2619863013698631</v>
      </c>
      <c r="BA11" s="42"/>
    </row>
    <row r="12" spans="1:53" s="11" customFormat="1" ht="27.75" customHeight="1">
      <c r="A12" s="34"/>
      <c r="B12" s="108" t="s">
        <v>48</v>
      </c>
      <c r="C12" s="44">
        <f>H12</f>
        <v>4929</v>
      </c>
      <c r="D12" s="45">
        <f>I12+N12</f>
        <v>3104.3</v>
      </c>
      <c r="E12" s="46">
        <f>J12+O12</f>
        <v>3272.7</v>
      </c>
      <c r="F12" s="47">
        <f>E12-D12</f>
        <v>168.39999999999964</v>
      </c>
      <c r="G12" s="48">
        <f aca="true" t="shared" si="7" ref="G12:G24">E12/C12</f>
        <v>0.6639683505782106</v>
      </c>
      <c r="H12" s="45">
        <v>4929</v>
      </c>
      <c r="I12" s="45">
        <v>3104.3</v>
      </c>
      <c r="J12" s="45">
        <v>3272.7</v>
      </c>
      <c r="K12" s="47">
        <f t="shared" si="5"/>
        <v>168.39999999999964</v>
      </c>
      <c r="L12" s="48">
        <f t="shared" si="1"/>
        <v>0.6639683505782106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36"/>
      <c r="AA12" s="39"/>
      <c r="AB12" s="37"/>
      <c r="AC12" s="38"/>
      <c r="AD12" s="37"/>
      <c r="AE12" s="30"/>
      <c r="AF12" s="39"/>
      <c r="AG12" s="37"/>
      <c r="AH12" s="38"/>
      <c r="AI12" s="37"/>
      <c r="AJ12" s="93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1264.3</v>
      </c>
      <c r="D13" s="45">
        <f t="shared" si="0"/>
        <v>1264.3</v>
      </c>
      <c r="E13" s="46">
        <f t="shared" si="3"/>
        <v>1268.4</v>
      </c>
      <c r="F13" s="47">
        <f t="shared" si="4"/>
        <v>4.100000000000136</v>
      </c>
      <c r="G13" s="48">
        <f t="shared" si="7"/>
        <v>1.003242901210156</v>
      </c>
      <c r="H13" s="45">
        <v>1264.3</v>
      </c>
      <c r="I13" s="45">
        <v>1264.3</v>
      </c>
      <c r="J13" s="45">
        <v>1268.4</v>
      </c>
      <c r="K13" s="47">
        <f t="shared" si="5"/>
        <v>4.100000000000136</v>
      </c>
      <c r="L13" s="48">
        <f t="shared" si="1"/>
        <v>1.003242901210156</v>
      </c>
      <c r="M13" s="49"/>
      <c r="N13" s="50"/>
      <c r="O13" s="49"/>
      <c r="P13" s="47"/>
      <c r="Q13" s="48"/>
      <c r="R13" s="55"/>
      <c r="S13" s="83"/>
      <c r="T13" s="45"/>
      <c r="U13" s="56"/>
      <c r="V13" s="61"/>
      <c r="W13" s="45"/>
      <c r="X13" s="46"/>
      <c r="Y13" s="45"/>
      <c r="Z13" s="135"/>
      <c r="AA13" s="48"/>
      <c r="AB13" s="45"/>
      <c r="AC13" s="46"/>
      <c r="AD13" s="45"/>
      <c r="AE13" s="47"/>
      <c r="AF13" s="48"/>
      <c r="AG13" s="55"/>
      <c r="AH13" s="83"/>
      <c r="AI13" s="45"/>
      <c r="AJ13" s="94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55710.5</v>
      </c>
      <c r="D14" s="45">
        <f t="shared" si="0"/>
        <v>55710.5</v>
      </c>
      <c r="E14" s="46">
        <f t="shared" si="3"/>
        <v>76551.2</v>
      </c>
      <c r="F14" s="47">
        <f t="shared" si="4"/>
        <v>20840.699999999997</v>
      </c>
      <c r="G14" s="48">
        <f t="shared" si="7"/>
        <v>1.374089265039804</v>
      </c>
      <c r="H14" s="45">
        <v>27342.1</v>
      </c>
      <c r="I14" s="45">
        <v>27342.1</v>
      </c>
      <c r="J14" s="45">
        <v>43060.9</v>
      </c>
      <c r="K14" s="47">
        <f t="shared" si="5"/>
        <v>15718.800000000003</v>
      </c>
      <c r="L14" s="48">
        <f t="shared" si="1"/>
        <v>1.5748936621546994</v>
      </c>
      <c r="M14" s="49">
        <f>R14+W14+AB14+AG14+AL14+AQ14+AV14</f>
        <v>28368.399999999998</v>
      </c>
      <c r="N14" s="50">
        <f>S14+X14+AC14+AH14+AM14+AR14+AW14</f>
        <v>28368.399999999998</v>
      </c>
      <c r="O14" s="49">
        <f>T14+Y14+AD14+AI14+AN14+AS14+AX14</f>
        <v>33490.299999999996</v>
      </c>
      <c r="P14" s="47">
        <f>O14-N14</f>
        <v>5121.899999999998</v>
      </c>
      <c r="Q14" s="48">
        <f>O14/M14</f>
        <v>1.1805494846378364</v>
      </c>
      <c r="R14" s="45">
        <v>194.7</v>
      </c>
      <c r="S14" s="46">
        <v>194.7</v>
      </c>
      <c r="T14" s="45">
        <v>500</v>
      </c>
      <c r="U14" s="47">
        <f>T14-S14</f>
        <v>305.3</v>
      </c>
      <c r="V14" s="80">
        <f>T14/R14</f>
        <v>2.568053415511043</v>
      </c>
      <c r="W14" s="45">
        <v>2456.6</v>
      </c>
      <c r="X14" s="84">
        <v>2456.6</v>
      </c>
      <c r="Y14" s="45">
        <v>2774.1</v>
      </c>
      <c r="Z14" s="135">
        <f>Y14-X14</f>
        <v>317.5</v>
      </c>
      <c r="AA14" s="48">
        <f>Y14/W14</f>
        <v>1.1292436701131645</v>
      </c>
      <c r="AB14" s="45">
        <v>4086.9</v>
      </c>
      <c r="AC14" s="45">
        <v>4086.9</v>
      </c>
      <c r="AD14" s="45">
        <v>4784.8</v>
      </c>
      <c r="AE14" s="47">
        <f>AD14-AC14</f>
        <v>697.9000000000001</v>
      </c>
      <c r="AF14" s="48">
        <f>AD14/AB14</f>
        <v>1.1707651276028286</v>
      </c>
      <c r="AG14" s="45">
        <v>14349.4</v>
      </c>
      <c r="AH14" s="46">
        <v>14349.4</v>
      </c>
      <c r="AI14" s="45">
        <v>14349.4</v>
      </c>
      <c r="AJ14" s="47">
        <f>AI14-AH14</f>
        <v>0</v>
      </c>
      <c r="AK14" s="48">
        <f>AI14/AG14</f>
        <v>1</v>
      </c>
      <c r="AL14" s="45">
        <v>3192.7</v>
      </c>
      <c r="AM14" s="46">
        <v>3192.7</v>
      </c>
      <c r="AN14" s="45">
        <v>5501.4</v>
      </c>
      <c r="AO14" s="47">
        <f>AN14-AM14</f>
        <v>2308.7</v>
      </c>
      <c r="AP14" s="48">
        <f>AN14/AL14</f>
        <v>1.7231183637673442</v>
      </c>
      <c r="AQ14" s="45">
        <v>2978.5</v>
      </c>
      <c r="AR14" s="46">
        <v>2978.5</v>
      </c>
      <c r="AS14" s="45">
        <v>4180.3</v>
      </c>
      <c r="AT14" s="47">
        <f>AS14-AR14</f>
        <v>1201.8000000000002</v>
      </c>
      <c r="AU14" s="48">
        <f>AS14/AQ14</f>
        <v>1.4034916904482122</v>
      </c>
      <c r="AV14" s="45">
        <v>1109.6</v>
      </c>
      <c r="AW14" s="46">
        <v>1109.6</v>
      </c>
      <c r="AX14" s="46">
        <v>1400.3</v>
      </c>
      <c r="AY14" s="47">
        <f>AX14-AW14</f>
        <v>290.70000000000005</v>
      </c>
      <c r="AZ14" s="48">
        <f>AX14/AV14</f>
        <v>1.2619863013698631</v>
      </c>
      <c r="BA14" s="53"/>
    </row>
    <row r="15" spans="1:53" s="12" customFormat="1" ht="29.25" customHeight="1">
      <c r="A15" s="52"/>
      <c r="B15" s="85" t="s">
        <v>23</v>
      </c>
      <c r="C15" s="44">
        <f t="shared" si="2"/>
        <v>2053.4</v>
      </c>
      <c r="D15" s="45">
        <f t="shared" si="0"/>
        <v>2053.4</v>
      </c>
      <c r="E15" s="46">
        <f t="shared" si="3"/>
        <v>2702.7</v>
      </c>
      <c r="F15" s="47">
        <f t="shared" si="4"/>
        <v>649.2999999999997</v>
      </c>
      <c r="G15" s="48">
        <f t="shared" si="7"/>
        <v>1.316207265997857</v>
      </c>
      <c r="H15" s="45">
        <v>2053.4</v>
      </c>
      <c r="I15" s="45">
        <v>2053.4</v>
      </c>
      <c r="J15" s="45">
        <v>2702.7</v>
      </c>
      <c r="K15" s="47">
        <f t="shared" si="5"/>
        <v>649.2999999999997</v>
      </c>
      <c r="L15" s="48">
        <f t="shared" si="1"/>
        <v>1.316207265997857</v>
      </c>
      <c r="M15" s="49"/>
      <c r="N15" s="50"/>
      <c r="O15" s="49"/>
      <c r="P15" s="47"/>
      <c r="Q15" s="48"/>
      <c r="R15" s="55"/>
      <c r="S15" s="83"/>
      <c r="T15" s="45"/>
      <c r="U15" s="56"/>
      <c r="V15" s="61"/>
      <c r="W15" s="45"/>
      <c r="X15" s="46"/>
      <c r="Y15" s="45"/>
      <c r="Z15" s="135"/>
      <c r="AA15" s="48"/>
      <c r="AB15" s="45"/>
      <c r="AC15" s="46"/>
      <c r="AD15" s="45"/>
      <c r="AE15" s="47"/>
      <c r="AF15" s="48"/>
      <c r="AG15" s="55"/>
      <c r="AH15" s="83"/>
      <c r="AI15" s="45"/>
      <c r="AJ15" s="94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13973.9</v>
      </c>
      <c r="E16" s="40">
        <f>E17+E18+E21</f>
        <v>14148.099999999999</v>
      </c>
      <c r="F16" s="30">
        <f t="shared" si="4"/>
        <v>174.1999999999989</v>
      </c>
      <c r="G16" s="39">
        <f t="shared" si="7"/>
        <v>0.22100535795179402</v>
      </c>
      <c r="H16" s="37">
        <f>H21</f>
        <v>7211.6</v>
      </c>
      <c r="I16" s="37">
        <f>I21</f>
        <v>1392.6</v>
      </c>
      <c r="J16" s="37">
        <f>J21</f>
        <v>1526.5</v>
      </c>
      <c r="K16" s="47">
        <f t="shared" si="5"/>
        <v>133.9000000000001</v>
      </c>
      <c r="L16" s="48">
        <f t="shared" si="1"/>
        <v>0.2116728603915913</v>
      </c>
      <c r="M16" s="40">
        <f>M17+M18+M21</f>
        <v>56805.40000000001</v>
      </c>
      <c r="N16" s="41">
        <f>N17+N18+N21</f>
        <v>12581.3</v>
      </c>
      <c r="O16" s="40">
        <f>O17+O18+O21</f>
        <v>12621.599999999999</v>
      </c>
      <c r="P16" s="30">
        <f aca="true" t="shared" si="8" ref="P16:P34">O16-N16</f>
        <v>40.29999999999927</v>
      </c>
      <c r="Q16" s="39">
        <f aca="true" t="shared" si="9" ref="Q16:Q26">O16/M16</f>
        <v>0.22219014389477051</v>
      </c>
      <c r="R16" s="37">
        <f>R17+R18</f>
        <v>1350</v>
      </c>
      <c r="S16" s="37">
        <f>S17+S18</f>
        <v>31.699999999999996</v>
      </c>
      <c r="T16" s="37">
        <f>T17+T18</f>
        <v>31.799999999999997</v>
      </c>
      <c r="U16" s="30">
        <f aca="true" t="shared" si="10" ref="U16:U25">T16-S16</f>
        <v>0.10000000000000142</v>
      </c>
      <c r="V16" s="39">
        <f aca="true" t="shared" si="11" ref="V16:V25">T16/R16</f>
        <v>0.023555555555555552</v>
      </c>
      <c r="W16" s="37">
        <f>W17+W18</f>
        <v>2953.8</v>
      </c>
      <c r="X16" s="37">
        <f>X17+X18</f>
        <v>194.6</v>
      </c>
      <c r="Y16" s="37">
        <f>Y17+Y18</f>
        <v>194.70000000000002</v>
      </c>
      <c r="Z16" s="137">
        <f>Y16-X16</f>
        <v>0.10000000000002274</v>
      </c>
      <c r="AA16" s="39">
        <f aca="true" t="shared" si="12" ref="AA16:AA25">Y16/W16</f>
        <v>0.06591509242331911</v>
      </c>
      <c r="AB16" s="37">
        <f>AB17+AB18</f>
        <v>2728.5</v>
      </c>
      <c r="AC16" s="37">
        <f>AC17+AC18</f>
        <v>73.4</v>
      </c>
      <c r="AD16" s="37">
        <f>AD17+AD18</f>
        <v>122</v>
      </c>
      <c r="AE16" s="30">
        <f aca="true" t="shared" si="13" ref="AE16:AE25">AD16-AC16</f>
        <v>48.599999999999994</v>
      </c>
      <c r="AF16" s="39">
        <f>AD16/AB16</f>
        <v>0.04471321238775884</v>
      </c>
      <c r="AG16" s="37">
        <f>AG17+AG18+AG21</f>
        <v>35951.8</v>
      </c>
      <c r="AH16" s="37">
        <f>AH17+AH18+AH21</f>
        <v>8816</v>
      </c>
      <c r="AI16" s="37">
        <f>AI17+AI18+AI21</f>
        <v>8808.5</v>
      </c>
      <c r="AJ16" s="30">
        <f aca="true" t="shared" si="14" ref="AJ16:AJ23">AI16-AH16</f>
        <v>-7.5</v>
      </c>
      <c r="AK16" s="39">
        <f aca="true" t="shared" si="15" ref="AK16:AK23">AI16/AG16</f>
        <v>0.24500859484087026</v>
      </c>
      <c r="AL16" s="37">
        <f>AL17+AL18</f>
        <v>7688.7</v>
      </c>
      <c r="AM16" s="37">
        <f>AM17+AM18</f>
        <v>2455.7999999999997</v>
      </c>
      <c r="AN16" s="37">
        <f>AN17+AN18</f>
        <v>2455.8</v>
      </c>
      <c r="AO16" s="30">
        <f aca="true" t="shared" si="16" ref="AO16:AO26">AN16-AM16</f>
        <v>0</v>
      </c>
      <c r="AP16" s="39">
        <f aca="true" t="shared" si="17" ref="AP16:AP26">AN16/AL16</f>
        <v>0.31940380038237937</v>
      </c>
      <c r="AQ16" s="37">
        <f>AQ17+AQ18</f>
        <v>3589.9</v>
      </c>
      <c r="AR16" s="37">
        <f>AR17+AR18</f>
        <v>300.2</v>
      </c>
      <c r="AS16" s="37">
        <f>AS17+AS18</f>
        <v>300.2</v>
      </c>
      <c r="AT16" s="30">
        <f aca="true" t="shared" si="18" ref="AT16:AT26">AS16-AR16</f>
        <v>0</v>
      </c>
      <c r="AU16" s="39">
        <f>AS16/AQ16</f>
        <v>0.08362349926181788</v>
      </c>
      <c r="AV16" s="37">
        <f>AV17+AV18</f>
        <v>2542.7000000000003</v>
      </c>
      <c r="AW16" s="37">
        <f>AW17+AW18</f>
        <v>709.6</v>
      </c>
      <c r="AX16" s="37">
        <f>AX17+AX18</f>
        <v>708.6</v>
      </c>
      <c r="AY16" s="30">
        <f aca="true" t="shared" si="19" ref="AY16:AY25">AX16-AW16</f>
        <v>-1</v>
      </c>
      <c r="AZ16" s="39">
        <f aca="true" t="shared" si="20" ref="AZ16:AZ25">AX16/AV16</f>
        <v>0.2786801431549141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367.99999999999994</v>
      </c>
      <c r="E17" s="46">
        <f aca="true" t="shared" si="21" ref="E17:E42">J17+O17</f>
        <v>359.7</v>
      </c>
      <c r="F17" s="47">
        <f t="shared" si="4"/>
        <v>-8.299999999999955</v>
      </c>
      <c r="G17" s="48">
        <f t="shared" si="7"/>
        <v>0.0740763622883974</v>
      </c>
      <c r="H17" s="45"/>
      <c r="I17" s="45"/>
      <c r="J17" s="45"/>
      <c r="K17" s="47"/>
      <c r="L17" s="48"/>
      <c r="M17" s="49">
        <f aca="true" t="shared" si="22" ref="M17:O20">R17+W17+AB17+AG17+AL17+AQ17+AV17</f>
        <v>4855.799999999999</v>
      </c>
      <c r="N17" s="50">
        <f t="shared" si="22"/>
        <v>367.99999999999994</v>
      </c>
      <c r="O17" s="49">
        <f t="shared" si="22"/>
        <v>359.7</v>
      </c>
      <c r="P17" s="47">
        <f t="shared" si="8"/>
        <v>-8.299999999999955</v>
      </c>
      <c r="Q17" s="48">
        <f t="shared" si="9"/>
        <v>0.0740763622883974</v>
      </c>
      <c r="R17" s="45">
        <v>63.7</v>
      </c>
      <c r="S17" s="46">
        <v>9.9</v>
      </c>
      <c r="T17" s="45">
        <v>10</v>
      </c>
      <c r="U17" s="47">
        <f t="shared" si="10"/>
        <v>0.09999999999999964</v>
      </c>
      <c r="V17" s="48">
        <f t="shared" si="11"/>
        <v>0.15698587127158556</v>
      </c>
      <c r="W17" s="45">
        <v>228.8</v>
      </c>
      <c r="X17" s="46">
        <v>16.4</v>
      </c>
      <c r="Y17" s="45">
        <v>16.4</v>
      </c>
      <c r="Z17" s="135">
        <f>Y17-X17</f>
        <v>0</v>
      </c>
      <c r="AA17" s="48">
        <f t="shared" si="12"/>
        <v>0.07167832167832167</v>
      </c>
      <c r="AB17" s="45">
        <v>232.1</v>
      </c>
      <c r="AC17" s="46">
        <v>17.6</v>
      </c>
      <c r="AD17" s="45">
        <v>17.6</v>
      </c>
      <c r="AE17" s="47">
        <f t="shared" si="13"/>
        <v>0</v>
      </c>
      <c r="AF17" s="48">
        <f>AD17/AB17</f>
        <v>0.07582938388625593</v>
      </c>
      <c r="AG17" s="45">
        <v>3652.2</v>
      </c>
      <c r="AH17" s="46">
        <v>290.9</v>
      </c>
      <c r="AI17" s="45">
        <v>283.4</v>
      </c>
      <c r="AJ17" s="47">
        <f t="shared" si="14"/>
        <v>-7.5</v>
      </c>
      <c r="AK17" s="48">
        <f t="shared" si="15"/>
        <v>0.0775970647828706</v>
      </c>
      <c r="AL17" s="45">
        <v>362.7</v>
      </c>
      <c r="AM17" s="46">
        <v>18.2</v>
      </c>
      <c r="AN17" s="45">
        <v>18.3</v>
      </c>
      <c r="AO17" s="47">
        <f t="shared" si="16"/>
        <v>0.10000000000000142</v>
      </c>
      <c r="AP17" s="48">
        <f t="shared" si="17"/>
        <v>0.05045492142266336</v>
      </c>
      <c r="AQ17" s="45">
        <v>209.9</v>
      </c>
      <c r="AR17" s="46">
        <v>9.9</v>
      </c>
      <c r="AS17" s="45">
        <v>9.9</v>
      </c>
      <c r="AT17" s="47">
        <f t="shared" si="18"/>
        <v>0</v>
      </c>
      <c r="AU17" s="48">
        <f>AS17/AQ17</f>
        <v>0.04716531681753216</v>
      </c>
      <c r="AV17" s="45">
        <v>106.4</v>
      </c>
      <c r="AW17" s="46">
        <v>5.1</v>
      </c>
      <c r="AX17" s="46">
        <v>4.1</v>
      </c>
      <c r="AY17" s="47">
        <f t="shared" si="19"/>
        <v>-1</v>
      </c>
      <c r="AZ17" s="48">
        <f t="shared" si="20"/>
        <v>0.03853383458646616</v>
      </c>
      <c r="BA17" s="53"/>
    </row>
    <row r="18" spans="1:53" s="106" customFormat="1" ht="15" customHeight="1">
      <c r="A18" s="96"/>
      <c r="B18" s="97" t="s">
        <v>42</v>
      </c>
      <c r="C18" s="98">
        <f t="shared" si="2"/>
        <v>38336.8</v>
      </c>
      <c r="D18" s="99">
        <f t="shared" si="0"/>
        <v>10370.5</v>
      </c>
      <c r="E18" s="100">
        <f t="shared" si="21"/>
        <v>10419.099999999999</v>
      </c>
      <c r="F18" s="101">
        <f t="shared" si="4"/>
        <v>48.599999999998545</v>
      </c>
      <c r="G18" s="102">
        <f t="shared" si="7"/>
        <v>0.27177803050854527</v>
      </c>
      <c r="H18" s="99"/>
      <c r="I18" s="99"/>
      <c r="J18" s="99"/>
      <c r="K18" s="101"/>
      <c r="L18" s="102"/>
      <c r="M18" s="103">
        <f t="shared" si="22"/>
        <v>38336.8</v>
      </c>
      <c r="N18" s="50">
        <f t="shared" si="22"/>
        <v>10370.5</v>
      </c>
      <c r="O18" s="103">
        <f t="shared" si="22"/>
        <v>10419.099999999999</v>
      </c>
      <c r="P18" s="101">
        <f t="shared" si="8"/>
        <v>48.599999999998545</v>
      </c>
      <c r="Q18" s="102">
        <f t="shared" si="9"/>
        <v>0.27177803050854527</v>
      </c>
      <c r="R18" s="99">
        <f>SUM(R19+R20)</f>
        <v>1286.3</v>
      </c>
      <c r="S18" s="99">
        <f>SUM(S19+S20)</f>
        <v>21.799999999999997</v>
      </c>
      <c r="T18" s="99">
        <f>SUM(T19+T20)</f>
        <v>21.799999999999997</v>
      </c>
      <c r="U18" s="101">
        <f t="shared" si="10"/>
        <v>0</v>
      </c>
      <c r="V18" s="102">
        <f t="shared" si="11"/>
        <v>0.016947834875223507</v>
      </c>
      <c r="W18" s="99">
        <f>SUM(W19+W20)</f>
        <v>2725</v>
      </c>
      <c r="X18" s="99">
        <f>SUM(X19+X20)</f>
        <v>178.2</v>
      </c>
      <c r="Y18" s="99">
        <f>SUM(Y19+Y20)</f>
        <v>178.3</v>
      </c>
      <c r="Z18" s="136">
        <f>Y18-X18</f>
        <v>0.10000000000002274</v>
      </c>
      <c r="AA18" s="102">
        <f t="shared" si="12"/>
        <v>0.06543119266055046</v>
      </c>
      <c r="AB18" s="99">
        <f>SUM(AB19+AB20)</f>
        <v>2496.4</v>
      </c>
      <c r="AC18" s="99">
        <f>SUM(AC19+AC20)</f>
        <v>55.8</v>
      </c>
      <c r="AD18" s="99">
        <f>SUM(AD19+AD20)</f>
        <v>104.4</v>
      </c>
      <c r="AE18" s="101">
        <f t="shared" si="13"/>
        <v>48.60000000000001</v>
      </c>
      <c r="AF18" s="102">
        <f>AD18/AB18</f>
        <v>0.041820221118410515</v>
      </c>
      <c r="AG18" s="99">
        <f>SUM(AG19+AG20)</f>
        <v>18686.8</v>
      </c>
      <c r="AH18" s="99">
        <f>SUM(AH19+AH20)</f>
        <v>6682.3</v>
      </c>
      <c r="AI18" s="99">
        <f>SUM(AI19+AI20)</f>
        <v>6682.3</v>
      </c>
      <c r="AJ18" s="101">
        <f t="shared" si="14"/>
        <v>0</v>
      </c>
      <c r="AK18" s="102">
        <f t="shared" si="15"/>
        <v>0.357594665753366</v>
      </c>
      <c r="AL18" s="99">
        <f>SUM(AL19+AL20)</f>
        <v>7326</v>
      </c>
      <c r="AM18" s="99">
        <f>AM19+AM20</f>
        <v>2437.6</v>
      </c>
      <c r="AN18" s="99">
        <f>SUM(AN19+AN20)</f>
        <v>2437.5</v>
      </c>
      <c r="AO18" s="101">
        <f t="shared" si="16"/>
        <v>-0.09999999999990905</v>
      </c>
      <c r="AP18" s="102">
        <f>AN18/AL18</f>
        <v>0.33271908271908274</v>
      </c>
      <c r="AQ18" s="99">
        <f>SUM(AQ19+AQ20)</f>
        <v>3380</v>
      </c>
      <c r="AR18" s="99">
        <f>SUM(AR19+AR20)</f>
        <v>290.3</v>
      </c>
      <c r="AS18" s="99">
        <f>SUM(AS19+AS20)</f>
        <v>290.3</v>
      </c>
      <c r="AT18" s="101">
        <f t="shared" si="18"/>
        <v>0</v>
      </c>
      <c r="AU18" s="102">
        <f>AS18/AQ18</f>
        <v>0.08588757396449705</v>
      </c>
      <c r="AV18" s="99">
        <f>SUM(AV19+AV20)</f>
        <v>2436.3</v>
      </c>
      <c r="AW18" s="99">
        <f>SUM(AW19+AW20)</f>
        <v>704.5</v>
      </c>
      <c r="AX18" s="99">
        <f>SUM(AX19+AX20)</f>
        <v>704.5</v>
      </c>
      <c r="AY18" s="101">
        <f t="shared" si="19"/>
        <v>0</v>
      </c>
      <c r="AZ18" s="102">
        <f t="shared" si="20"/>
        <v>0.28916800065673354</v>
      </c>
      <c r="BA18" s="105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9149.800000000001</v>
      </c>
      <c r="E19" s="46">
        <f t="shared" si="21"/>
        <v>9200.999999999998</v>
      </c>
      <c r="F19" s="47">
        <f t="shared" si="4"/>
        <v>51.19999999999709</v>
      </c>
      <c r="G19" s="48">
        <f t="shared" si="7"/>
        <v>0.6543305574717138</v>
      </c>
      <c r="H19" s="45"/>
      <c r="I19" s="45"/>
      <c r="J19" s="45"/>
      <c r="K19" s="47"/>
      <c r="L19" s="48"/>
      <c r="M19" s="49">
        <f t="shared" si="22"/>
        <v>14061.7</v>
      </c>
      <c r="N19" s="50">
        <f t="shared" si="22"/>
        <v>9149.800000000001</v>
      </c>
      <c r="O19" s="49">
        <f t="shared" si="22"/>
        <v>9200.999999999998</v>
      </c>
      <c r="P19" s="47">
        <f>O19-N19</f>
        <v>51.19999999999709</v>
      </c>
      <c r="Q19" s="48">
        <f>O19/M19</f>
        <v>0.6543305574717138</v>
      </c>
      <c r="R19" s="45">
        <v>16.7</v>
      </c>
      <c r="S19" s="46">
        <v>10.1</v>
      </c>
      <c r="T19" s="45">
        <v>10.1</v>
      </c>
      <c r="U19" s="47">
        <f t="shared" si="10"/>
        <v>0</v>
      </c>
      <c r="V19" s="48">
        <f t="shared" si="11"/>
        <v>0.6047904191616766</v>
      </c>
      <c r="W19" s="45">
        <v>205</v>
      </c>
      <c r="X19" s="46">
        <v>104.5</v>
      </c>
      <c r="Y19" s="45">
        <v>104.5</v>
      </c>
      <c r="Z19" s="135">
        <f>Y19-X19</f>
        <v>0</v>
      </c>
      <c r="AA19" s="48">
        <f t="shared" si="12"/>
        <v>0.5097560975609756</v>
      </c>
      <c r="AB19" s="45">
        <v>35.9</v>
      </c>
      <c r="AC19" s="46">
        <v>35.9</v>
      </c>
      <c r="AD19" s="45">
        <v>86.2</v>
      </c>
      <c r="AE19" s="47">
        <f>AD19-AC19</f>
        <v>50.300000000000004</v>
      </c>
      <c r="AF19" s="48">
        <f>AD19/AB19</f>
        <v>2.401114206128134</v>
      </c>
      <c r="AG19" s="45">
        <v>9342</v>
      </c>
      <c r="AH19" s="46">
        <v>5755.2</v>
      </c>
      <c r="AI19" s="45">
        <v>5755.2</v>
      </c>
      <c r="AJ19" s="47">
        <f t="shared" si="14"/>
        <v>0</v>
      </c>
      <c r="AK19" s="48">
        <f t="shared" si="15"/>
        <v>0.6160565189466923</v>
      </c>
      <c r="AL19" s="45">
        <v>3161.5</v>
      </c>
      <c r="AM19" s="46">
        <v>2328</v>
      </c>
      <c r="AN19" s="45">
        <v>2327.9</v>
      </c>
      <c r="AO19" s="47">
        <f>AN19-AM19</f>
        <v>-0.09999999999990905</v>
      </c>
      <c r="AP19" s="48">
        <f>AN19/AL19</f>
        <v>0.7363276925510043</v>
      </c>
      <c r="AQ19" s="45">
        <v>300.4</v>
      </c>
      <c r="AR19" s="46">
        <v>239.2</v>
      </c>
      <c r="AS19" s="45">
        <v>240.3</v>
      </c>
      <c r="AT19" s="47">
        <f t="shared" si="18"/>
        <v>1.1000000000000227</v>
      </c>
      <c r="AU19" s="48">
        <f>AS19/AQ19</f>
        <v>0.7999334221038616</v>
      </c>
      <c r="AV19" s="45">
        <v>1000.2</v>
      </c>
      <c r="AW19" s="46">
        <v>676.9</v>
      </c>
      <c r="AX19" s="45">
        <v>676.8</v>
      </c>
      <c r="AY19" s="47">
        <f t="shared" si="19"/>
        <v>-0.10000000000002274</v>
      </c>
      <c r="AZ19" s="48">
        <f t="shared" si="20"/>
        <v>0.6766646670665866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1220.6999999999998</v>
      </c>
      <c r="E20" s="46">
        <f t="shared" si="21"/>
        <v>1218.1</v>
      </c>
      <c r="F20" s="47">
        <f t="shared" si="4"/>
        <v>-2.599999999999909</v>
      </c>
      <c r="G20" s="48">
        <f t="shared" si="7"/>
        <v>0.05017898999386202</v>
      </c>
      <c r="H20" s="45"/>
      <c r="I20" s="45"/>
      <c r="J20" s="45"/>
      <c r="K20" s="47"/>
      <c r="L20" s="48"/>
      <c r="M20" s="49">
        <f t="shared" si="22"/>
        <v>24275.1</v>
      </c>
      <c r="N20" s="50">
        <f t="shared" si="22"/>
        <v>1220.6999999999998</v>
      </c>
      <c r="O20" s="49">
        <f t="shared" si="22"/>
        <v>1218.1</v>
      </c>
      <c r="P20" s="47">
        <f>O20-N20</f>
        <v>-2.599999999999909</v>
      </c>
      <c r="Q20" s="48">
        <f>O20/M20</f>
        <v>0.05017898999386202</v>
      </c>
      <c r="R20" s="45">
        <v>1269.6</v>
      </c>
      <c r="S20" s="46">
        <v>11.7</v>
      </c>
      <c r="T20" s="45">
        <v>11.7</v>
      </c>
      <c r="U20" s="47">
        <f t="shared" si="10"/>
        <v>0</v>
      </c>
      <c r="V20" s="48">
        <f t="shared" si="11"/>
        <v>0.009215500945179584</v>
      </c>
      <c r="W20" s="45">
        <v>2520</v>
      </c>
      <c r="X20" s="46">
        <v>73.7</v>
      </c>
      <c r="Y20" s="45">
        <v>73.8</v>
      </c>
      <c r="Z20" s="135">
        <f>Y20-X20</f>
        <v>0.09999999999999432</v>
      </c>
      <c r="AA20" s="48">
        <f t="shared" si="12"/>
        <v>0.029285714285714283</v>
      </c>
      <c r="AB20" s="45">
        <v>2460.5</v>
      </c>
      <c r="AC20" s="46">
        <v>19.9</v>
      </c>
      <c r="AD20" s="45">
        <v>18.2</v>
      </c>
      <c r="AE20" s="47">
        <f>AD20-AC20</f>
        <v>-1.6999999999999993</v>
      </c>
      <c r="AF20" s="48">
        <f>AD20/AB20</f>
        <v>0.007396870554765292</v>
      </c>
      <c r="AG20" s="45">
        <v>9344.8</v>
      </c>
      <c r="AH20" s="46">
        <v>927.1</v>
      </c>
      <c r="AI20" s="45">
        <v>927.1</v>
      </c>
      <c r="AJ20" s="47">
        <f t="shared" si="14"/>
        <v>0</v>
      </c>
      <c r="AK20" s="48">
        <f t="shared" si="15"/>
        <v>0.09921025597123535</v>
      </c>
      <c r="AL20" s="45">
        <v>4164.5</v>
      </c>
      <c r="AM20" s="46">
        <v>109.6</v>
      </c>
      <c r="AN20" s="45">
        <v>109.6</v>
      </c>
      <c r="AO20" s="47">
        <f>AN20-AM20</f>
        <v>0</v>
      </c>
      <c r="AP20" s="48">
        <f>AN20/AL20</f>
        <v>0.026317685196302076</v>
      </c>
      <c r="AQ20" s="45">
        <v>3079.6</v>
      </c>
      <c r="AR20" s="46">
        <v>51.1</v>
      </c>
      <c r="AS20" s="45">
        <v>50</v>
      </c>
      <c r="AT20" s="47">
        <f t="shared" si="18"/>
        <v>-1.1000000000000014</v>
      </c>
      <c r="AU20" s="48">
        <f>AS20/AQ20</f>
        <v>0.016235874788933628</v>
      </c>
      <c r="AV20" s="45">
        <v>1436.1</v>
      </c>
      <c r="AW20" s="46">
        <v>27.6</v>
      </c>
      <c r="AX20" s="45">
        <v>27.7</v>
      </c>
      <c r="AY20" s="47">
        <f t="shared" si="19"/>
        <v>0.09999999999999787</v>
      </c>
      <c r="AZ20" s="48">
        <f t="shared" si="20"/>
        <v>0.01928835039342664</v>
      </c>
      <c r="BA20" s="53"/>
    </row>
    <row r="21" spans="1:53" s="106" customFormat="1" ht="15" customHeight="1">
      <c r="A21" s="96"/>
      <c r="B21" s="97" t="s">
        <v>47</v>
      </c>
      <c r="C21" s="44">
        <f t="shared" si="2"/>
        <v>20824.4</v>
      </c>
      <c r="D21" s="45">
        <f t="shared" si="0"/>
        <v>3235.4</v>
      </c>
      <c r="E21" s="46">
        <f t="shared" si="21"/>
        <v>3369.3</v>
      </c>
      <c r="F21" s="101">
        <f t="shared" si="4"/>
        <v>133.9000000000001</v>
      </c>
      <c r="G21" s="102">
        <f t="shared" si="7"/>
        <v>0.1617957780296191</v>
      </c>
      <c r="H21" s="99">
        <f>H22+H23</f>
        <v>7211.6</v>
      </c>
      <c r="I21" s="99">
        <f>I22+I23</f>
        <v>1392.6</v>
      </c>
      <c r="J21" s="99">
        <f>J22+J23</f>
        <v>1526.5</v>
      </c>
      <c r="K21" s="101">
        <f>J21-I21</f>
        <v>133.9000000000001</v>
      </c>
      <c r="L21" s="102">
        <f>J21/H21</f>
        <v>0.2116728603915913</v>
      </c>
      <c r="M21" s="103">
        <f>M22+M23</f>
        <v>13612.8</v>
      </c>
      <c r="N21" s="104">
        <f>N22+N23</f>
        <v>1842.8000000000002</v>
      </c>
      <c r="O21" s="103">
        <f>O22+O23</f>
        <v>1842.8000000000002</v>
      </c>
      <c r="P21" s="101">
        <f>O21-N21</f>
        <v>0</v>
      </c>
      <c r="Q21" s="102">
        <f>O21/M21</f>
        <v>0.13537259050305597</v>
      </c>
      <c r="R21" s="99"/>
      <c r="S21" s="100"/>
      <c r="T21" s="99"/>
      <c r="U21" s="101"/>
      <c r="V21" s="102"/>
      <c r="W21" s="99"/>
      <c r="X21" s="100"/>
      <c r="Y21" s="107"/>
      <c r="Z21" s="135"/>
      <c r="AA21" s="102"/>
      <c r="AB21" s="99"/>
      <c r="AC21" s="100"/>
      <c r="AD21" s="99"/>
      <c r="AE21" s="101"/>
      <c r="AF21" s="102"/>
      <c r="AG21" s="99">
        <f>AG22+AG23</f>
        <v>13612.8</v>
      </c>
      <c r="AH21" s="100">
        <f>AH22+AH23</f>
        <v>1842.8000000000002</v>
      </c>
      <c r="AI21" s="99">
        <f>AI22+AI23</f>
        <v>1842.8000000000002</v>
      </c>
      <c r="AJ21" s="101">
        <f t="shared" si="14"/>
        <v>0</v>
      </c>
      <c r="AK21" s="102">
        <f t="shared" si="15"/>
        <v>0.13537259050305597</v>
      </c>
      <c r="AL21" s="99"/>
      <c r="AM21" s="100"/>
      <c r="AN21" s="99"/>
      <c r="AO21" s="101"/>
      <c r="AP21" s="102"/>
      <c r="AQ21" s="99"/>
      <c r="AR21" s="100"/>
      <c r="AS21" s="99"/>
      <c r="AT21" s="101"/>
      <c r="AU21" s="102"/>
      <c r="AV21" s="99"/>
      <c r="AW21" s="100"/>
      <c r="AX21" s="99"/>
      <c r="AY21" s="101"/>
      <c r="AZ21" s="102"/>
      <c r="BA21" s="105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1112.3000000000002</v>
      </c>
      <c r="E22" s="46">
        <f t="shared" si="21"/>
        <v>1180.1</v>
      </c>
      <c r="F22" s="47">
        <f>E22-D22</f>
        <v>67.79999999999973</v>
      </c>
      <c r="G22" s="48">
        <f>E22/C22</f>
        <v>0.600162742206174</v>
      </c>
      <c r="H22" s="45">
        <v>1179</v>
      </c>
      <c r="I22" s="45">
        <v>661.2</v>
      </c>
      <c r="J22" s="45">
        <v>729</v>
      </c>
      <c r="K22" s="47">
        <f>J22-I22</f>
        <v>67.79999999999995</v>
      </c>
      <c r="L22" s="48">
        <f>J22/H22</f>
        <v>0.6183206106870229</v>
      </c>
      <c r="M22" s="49">
        <f aca="true" t="shared" si="23" ref="M22:O23">AG22</f>
        <v>787.3</v>
      </c>
      <c r="N22" s="50">
        <f t="shared" si="23"/>
        <v>451.1</v>
      </c>
      <c r="O22" s="49">
        <f t="shared" si="23"/>
        <v>451.1</v>
      </c>
      <c r="P22" s="47">
        <f>O22-N22</f>
        <v>0</v>
      </c>
      <c r="Q22" s="48">
        <f>O22/M22</f>
        <v>0.572970913247809</v>
      </c>
      <c r="R22" s="45"/>
      <c r="S22" s="46"/>
      <c r="T22" s="45"/>
      <c r="U22" s="47"/>
      <c r="V22" s="48"/>
      <c r="W22" s="45"/>
      <c r="X22" s="46"/>
      <c r="Y22" s="95"/>
      <c r="Z22" s="135"/>
      <c r="AA22" s="48"/>
      <c r="AB22" s="45"/>
      <c r="AC22" s="46"/>
      <c r="AD22" s="45"/>
      <c r="AE22" s="47"/>
      <c r="AF22" s="48"/>
      <c r="AG22" s="45">
        <v>787.3</v>
      </c>
      <c r="AH22" s="46">
        <v>451.1</v>
      </c>
      <c r="AI22" s="45">
        <v>451.1</v>
      </c>
      <c r="AJ22" s="47">
        <f t="shared" si="14"/>
        <v>0</v>
      </c>
      <c r="AK22" s="48">
        <f t="shared" si="15"/>
        <v>0.572970913247809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2123.1</v>
      </c>
      <c r="E23" s="46">
        <f t="shared" si="21"/>
        <v>2189.2</v>
      </c>
      <c r="F23" s="47">
        <f>E23-D23</f>
        <v>66.09999999999991</v>
      </c>
      <c r="G23" s="48">
        <f>E23/C23</f>
        <v>0.1160880470460969</v>
      </c>
      <c r="H23" s="45">
        <v>6032.6</v>
      </c>
      <c r="I23" s="45">
        <v>731.4</v>
      </c>
      <c r="J23" s="45">
        <v>797.5</v>
      </c>
      <c r="K23" s="47">
        <f>J23-I23</f>
        <v>66.10000000000002</v>
      </c>
      <c r="L23" s="48">
        <f>J23/H23</f>
        <v>0.13219838875443424</v>
      </c>
      <c r="M23" s="49">
        <f t="shared" si="23"/>
        <v>12825.5</v>
      </c>
      <c r="N23" s="50">
        <f t="shared" si="23"/>
        <v>1391.7</v>
      </c>
      <c r="O23" s="49">
        <f t="shared" si="23"/>
        <v>1391.7</v>
      </c>
      <c r="P23" s="47">
        <f>O23-N23</f>
        <v>0</v>
      </c>
      <c r="Q23" s="48">
        <f>O23/M23</f>
        <v>0.10851038945850065</v>
      </c>
      <c r="R23" s="45"/>
      <c r="S23" s="46"/>
      <c r="T23" s="45"/>
      <c r="U23" s="47"/>
      <c r="V23" s="48"/>
      <c r="W23" s="45"/>
      <c r="X23" s="46"/>
      <c r="Y23" s="95"/>
      <c r="Z23" s="135"/>
      <c r="AA23" s="48"/>
      <c r="AB23" s="45"/>
      <c r="AC23" s="46"/>
      <c r="AD23" s="45"/>
      <c r="AE23" s="47"/>
      <c r="AF23" s="48"/>
      <c r="AG23" s="45">
        <v>12825.5</v>
      </c>
      <c r="AH23" s="46">
        <v>1391.7</v>
      </c>
      <c r="AI23" s="45">
        <v>1391.7</v>
      </c>
      <c r="AJ23" s="47">
        <f t="shared" si="14"/>
        <v>0</v>
      </c>
      <c r="AK23" s="48">
        <f t="shared" si="15"/>
        <v>0.10851038945850065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2132.2</v>
      </c>
      <c r="E24" s="38">
        <f t="shared" si="21"/>
        <v>2721.7999999999997</v>
      </c>
      <c r="F24" s="30">
        <f t="shared" si="4"/>
        <v>589.5999999999999</v>
      </c>
      <c r="G24" s="39">
        <f t="shared" si="7"/>
        <v>0.5469305736963729</v>
      </c>
      <c r="H24" s="37">
        <v>4884.1</v>
      </c>
      <c r="I24" s="37">
        <v>2091.5</v>
      </c>
      <c r="J24" s="37">
        <v>2681.2</v>
      </c>
      <c r="K24" s="30">
        <f>J24-I24</f>
        <v>589.6999999999998</v>
      </c>
      <c r="L24" s="39">
        <f aca="true" t="shared" si="24" ref="L24:L29">J24/H24</f>
        <v>0.5489650089064515</v>
      </c>
      <c r="M24" s="40">
        <f>R24+W24+AB24+AG24+AL24+AQ24+AV24</f>
        <v>92.4</v>
      </c>
      <c r="N24" s="41">
        <f>S24+X24+AC24+AH24+AM24+AR24+AW24</f>
        <v>40.7</v>
      </c>
      <c r="O24" s="40">
        <f>T24+Y24+AD24+AI24+AN24+AS24+AX24</f>
        <v>40.599999999999994</v>
      </c>
      <c r="P24" s="30">
        <f t="shared" si="8"/>
        <v>-0.10000000000000853</v>
      </c>
      <c r="Q24" s="39">
        <f t="shared" si="9"/>
        <v>0.4393939393939393</v>
      </c>
      <c r="R24" s="37">
        <v>5.6</v>
      </c>
      <c r="S24" s="38">
        <v>1.2</v>
      </c>
      <c r="T24" s="37">
        <v>1.2</v>
      </c>
      <c r="U24" s="30">
        <f t="shared" si="10"/>
        <v>0</v>
      </c>
      <c r="V24" s="39">
        <f t="shared" si="11"/>
        <v>0.2142857142857143</v>
      </c>
      <c r="W24" s="37">
        <v>12.2</v>
      </c>
      <c r="X24" s="38">
        <v>10</v>
      </c>
      <c r="Y24" s="37">
        <v>10</v>
      </c>
      <c r="Z24" s="133">
        <f>Y24-X24</f>
        <v>0</v>
      </c>
      <c r="AA24" s="39">
        <f t="shared" si="12"/>
        <v>0.819672131147541</v>
      </c>
      <c r="AB24" s="37">
        <v>15.5</v>
      </c>
      <c r="AC24" s="38">
        <v>8.9</v>
      </c>
      <c r="AD24" s="37">
        <v>8.9</v>
      </c>
      <c r="AE24" s="30">
        <f t="shared" si="13"/>
        <v>0</v>
      </c>
      <c r="AF24" s="39">
        <f>AD24/AB24</f>
        <v>0.5741935483870968</v>
      </c>
      <c r="AG24" s="37"/>
      <c r="AH24" s="38"/>
      <c r="AI24" s="37"/>
      <c r="AJ24" s="30"/>
      <c r="AK24" s="39"/>
      <c r="AL24" s="37">
        <v>44</v>
      </c>
      <c r="AM24" s="38">
        <v>16.8</v>
      </c>
      <c r="AN24" s="37">
        <v>16.7</v>
      </c>
      <c r="AO24" s="30">
        <f t="shared" si="16"/>
        <v>-0.10000000000000142</v>
      </c>
      <c r="AP24" s="39">
        <f t="shared" si="17"/>
        <v>0.3795454545454545</v>
      </c>
      <c r="AQ24" s="37">
        <v>10.4</v>
      </c>
      <c r="AR24" s="38">
        <v>3</v>
      </c>
      <c r="AS24" s="37">
        <v>3</v>
      </c>
      <c r="AT24" s="30">
        <f t="shared" si="18"/>
        <v>0</v>
      </c>
      <c r="AU24" s="39">
        <f>AS24/AQ24</f>
        <v>0.28846153846153844</v>
      </c>
      <c r="AV24" s="37">
        <v>4.7</v>
      </c>
      <c r="AW24" s="38">
        <v>0.8</v>
      </c>
      <c r="AX24" s="38">
        <v>0.8</v>
      </c>
      <c r="AY24" s="30">
        <f t="shared" si="19"/>
        <v>0</v>
      </c>
      <c r="AZ24" s="39">
        <f t="shared" si="20"/>
        <v>0.1702127659574468</v>
      </c>
      <c r="BA24" s="42"/>
    </row>
    <row r="25" spans="1:53" s="124" customFormat="1" ht="15" customHeight="1" thickBot="1">
      <c r="A25" s="125"/>
      <c r="B25" s="126" t="s">
        <v>22</v>
      </c>
      <c r="C25" s="127">
        <f aca="true" t="shared" si="25" ref="C25:C44">H25+M25</f>
        <v>32365.200000000004</v>
      </c>
      <c r="D25" s="121">
        <f t="shared" si="0"/>
        <v>24878.4</v>
      </c>
      <c r="E25" s="128">
        <f t="shared" si="21"/>
        <v>34536.3</v>
      </c>
      <c r="F25" s="121">
        <f aca="true" t="shared" si="26" ref="F25:F44">E25-D25</f>
        <v>9657.900000000001</v>
      </c>
      <c r="G25" s="122">
        <f aca="true" t="shared" si="27" ref="G25:G36">E25/C25</f>
        <v>1.067081309554707</v>
      </c>
      <c r="H25" s="121">
        <f>H26+H34+H35+H36+H37+H39+H40+H41+H42</f>
        <v>24899.900000000005</v>
      </c>
      <c r="I25" s="121">
        <f>I26+I34+I35+I36+I37+I39+I40+I41+I42</f>
        <v>18252.500000000004</v>
      </c>
      <c r="J25" s="121">
        <f>J26+J34+J35+J36+J37+J38+J39+J40+J41+J42</f>
        <v>26591.2</v>
      </c>
      <c r="K25" s="121">
        <f aca="true" t="shared" si="28" ref="K25:K38">J25-I25</f>
        <v>8338.699999999997</v>
      </c>
      <c r="L25" s="122">
        <f t="shared" si="24"/>
        <v>1.0679239675661347</v>
      </c>
      <c r="M25" s="121">
        <f>M26+M34+M35+M36+M37+M39+M40+M41+M42+M43</f>
        <v>7465.3</v>
      </c>
      <c r="N25" s="121">
        <f>N26+N34+N35+N36+N37+N38+N39+N40+N41+N42+N43</f>
        <v>6625.9</v>
      </c>
      <c r="O25" s="121">
        <f>O26+O34+O35+O36+O37+O38+O39+O40+O41+O42+O43</f>
        <v>7945.1</v>
      </c>
      <c r="P25" s="121">
        <f t="shared" si="8"/>
        <v>1319.2000000000007</v>
      </c>
      <c r="Q25" s="122">
        <f t="shared" si="9"/>
        <v>1.0642706924035203</v>
      </c>
      <c r="R25" s="121">
        <f>R26+R34+R35+R36+R37+R39+R40+R41+R42</f>
        <v>0.8</v>
      </c>
      <c r="S25" s="121">
        <f>S26+S34+S35+S36+S37+S39+S40+S41+S42</f>
        <v>0.8</v>
      </c>
      <c r="T25" s="121">
        <f>T26+T34+T35+T36+T37+T39+T40+T41+T42</f>
        <v>1.5</v>
      </c>
      <c r="U25" s="121">
        <f t="shared" si="10"/>
        <v>0.7</v>
      </c>
      <c r="V25" s="122">
        <f t="shared" si="11"/>
        <v>1.875</v>
      </c>
      <c r="W25" s="121">
        <f>W26+W34+W35+W36+W37+W39+W40+W41+W42+W43</f>
        <v>57.3</v>
      </c>
      <c r="X25" s="121">
        <f>X26+X34+X35+X36+X37+X39+X40+X41+X42+X43</f>
        <v>33.3</v>
      </c>
      <c r="Y25" s="121">
        <f>Y26+Y34+Y35+Y36+Y37+Y39+Y40+Y41+Y42</f>
        <v>21.2</v>
      </c>
      <c r="Z25" s="132">
        <f>Y25-X25</f>
        <v>-12.099999999999998</v>
      </c>
      <c r="AA25" s="122">
        <f t="shared" si="12"/>
        <v>0.3699825479930192</v>
      </c>
      <c r="AB25" s="121">
        <f>AB26+AB34+AB35+AB36+AB37+AB39+AB40+AB41+AB42+AB43</f>
        <v>155.4</v>
      </c>
      <c r="AC25" s="121">
        <f>AC26+AC34+AC35+AC36+AC37+AC39+AC40+AC41+AC42+AC43</f>
        <v>130</v>
      </c>
      <c r="AD25" s="121">
        <f>AD26+AD34+AD35+AD36+AD37+AD39+AD40+AD41+AD42+AD43</f>
        <v>136.5</v>
      </c>
      <c r="AE25" s="121">
        <f t="shared" si="13"/>
        <v>6.5</v>
      </c>
      <c r="AF25" s="122">
        <f>AD25/AB25</f>
        <v>0.8783783783783784</v>
      </c>
      <c r="AG25" s="121">
        <f>AG26+AG34+AG35+AG36+AG37+AG39+AG40+AG41+AG42</f>
        <v>6348.9</v>
      </c>
      <c r="AH25" s="121">
        <f>AH26+AH34+AH35+AH36+AH37+AH39+AH40+AH41+AH42</f>
        <v>5890.9</v>
      </c>
      <c r="AI25" s="121">
        <f>AI26+AI34+AI35+AI36+AI37+AI38+AI39+AI40+AI41+AI42</f>
        <v>7207.200000000002</v>
      </c>
      <c r="AJ25" s="121">
        <f>AI25-AH25</f>
        <v>1316.300000000002</v>
      </c>
      <c r="AK25" s="122">
        <f>AI25/AG25</f>
        <v>1.1351887728582908</v>
      </c>
      <c r="AL25" s="121">
        <f>AL26+AL34+AL35+AL36+AL37+AL39+AL40+AL41+AL42+AL43</f>
        <v>564.9000000000001</v>
      </c>
      <c r="AM25" s="121">
        <f>AM26+AM34+AM35+AM36+AM37+AM39+AM40+AM41+AM42+AM43</f>
        <v>316.6</v>
      </c>
      <c r="AN25" s="121">
        <f>AN26+AN34+AN35+AN36+AN37+AN39+AN40+AN41+AN42+AN43</f>
        <v>320.79999999999995</v>
      </c>
      <c r="AO25" s="121">
        <f t="shared" si="16"/>
        <v>4.199999999999932</v>
      </c>
      <c r="AP25" s="122">
        <f t="shared" si="17"/>
        <v>0.5678881217914673</v>
      </c>
      <c r="AQ25" s="121">
        <f>AQ26+AQ34+AQ35+AQ36+AQ37+AQ39+AQ40+AQ41+AQ42</f>
        <v>337.1</v>
      </c>
      <c r="AR25" s="121">
        <f>AR26+AR34+AR35+AR36+AR37+AR39+AR40+AR41+AR42</f>
        <v>253.4</v>
      </c>
      <c r="AS25" s="121">
        <f>AS26+AS34+AS35+AS36+AS37+AS39+AS40+AS41+AS42</f>
        <v>253.4</v>
      </c>
      <c r="AT25" s="121">
        <f t="shared" si="18"/>
        <v>0</v>
      </c>
      <c r="AU25" s="122">
        <f>AS25/AQ25</f>
        <v>0.751705725304064</v>
      </c>
      <c r="AV25" s="121">
        <f>AV26+AV34+AV35+AV36+AV37+AV39+AV40+AV41+AV42</f>
        <v>0.9</v>
      </c>
      <c r="AW25" s="121">
        <f>AW26+AW34+AW35+AW36+AW37+AW39+AW40+AW41+AW42</f>
        <v>0.9</v>
      </c>
      <c r="AX25" s="121">
        <f>AX26+AX34+AX35+AX36+AX37+AX39+AX40+AX41+AX42</f>
        <v>4.5</v>
      </c>
      <c r="AY25" s="121">
        <f t="shared" si="19"/>
        <v>3.6</v>
      </c>
      <c r="AZ25" s="122">
        <f t="shared" si="20"/>
        <v>5</v>
      </c>
      <c r="BA25" s="129"/>
    </row>
    <row r="26" spans="1:53" s="11" customFormat="1" ht="15" customHeight="1">
      <c r="A26" s="28">
        <v>6</v>
      </c>
      <c r="B26" s="86" t="s">
        <v>29</v>
      </c>
      <c r="C26" s="29">
        <f t="shared" si="25"/>
        <v>29068.600000000002</v>
      </c>
      <c r="D26" s="30">
        <f t="shared" si="0"/>
        <v>22140</v>
      </c>
      <c r="E26" s="31">
        <f t="shared" si="21"/>
        <v>25812.1</v>
      </c>
      <c r="F26" s="30">
        <f t="shared" si="26"/>
        <v>3672.0999999999985</v>
      </c>
      <c r="G26" s="32">
        <f t="shared" si="27"/>
        <v>0.8879719009515421</v>
      </c>
      <c r="H26" s="30">
        <f>SUM(H27:H33)</f>
        <v>22772.100000000002</v>
      </c>
      <c r="I26" s="30">
        <f>SUM(I27:I33)</f>
        <v>16261.6</v>
      </c>
      <c r="J26" s="30">
        <f>SUM(J27:J33)</f>
        <v>19337.8</v>
      </c>
      <c r="K26" s="30">
        <f t="shared" si="28"/>
        <v>3076.199999999999</v>
      </c>
      <c r="L26" s="32">
        <f t="shared" si="24"/>
        <v>0.8491882610738578</v>
      </c>
      <c r="M26" s="30">
        <f>M27+M28+M29+M30+M31+M32</f>
        <v>6296.5</v>
      </c>
      <c r="N26" s="31">
        <f>N27+N28+N29+N30+N31+N32</f>
        <v>5878.4</v>
      </c>
      <c r="O26" s="54">
        <f>O27+O28+O29+O30+O31+O32+O33</f>
        <v>6474.299999999999</v>
      </c>
      <c r="P26" s="30">
        <f t="shared" si="8"/>
        <v>595.8999999999996</v>
      </c>
      <c r="Q26" s="32">
        <f t="shared" si="9"/>
        <v>1.028237909949972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21</v>
      </c>
      <c r="Y26" s="31">
        <f>Y27+Y28+Y29+Y30+Y31+Y32</f>
        <v>20.9</v>
      </c>
      <c r="Z26" s="134">
        <f>Y26-X26</f>
        <v>-0.10000000000000142</v>
      </c>
      <c r="AA26" s="32">
        <f>Y26/W26</f>
        <v>0.4988066825775656</v>
      </c>
      <c r="AB26" s="30"/>
      <c r="AC26" s="30"/>
      <c r="AD26" s="31"/>
      <c r="AE26" s="30"/>
      <c r="AF26" s="32"/>
      <c r="AG26" s="30">
        <f>AG27+AG28+AG29+AG30+AG31+AG32</f>
        <v>5685.599999999999</v>
      </c>
      <c r="AH26" s="30">
        <f>AH27+AH28+AH29+AH30+AH31+AH32</f>
        <v>5608.5</v>
      </c>
      <c r="AI26" s="30">
        <f>AI27+AI28+AI29+AI30+AI31+AI32</f>
        <v>6204.5</v>
      </c>
      <c r="AJ26" s="30">
        <f>AI26-AH26</f>
        <v>596</v>
      </c>
      <c r="AK26" s="32">
        <f>AI26/AG26</f>
        <v>1.0912656535809766</v>
      </c>
      <c r="AL26" s="30">
        <f>AL27+AL28+AL29+AL30+AL31+AL32</f>
        <v>452.8</v>
      </c>
      <c r="AM26" s="30">
        <f>AM27+AM28+AM29+AM30+AM31+AM32</f>
        <v>214.79999999999998</v>
      </c>
      <c r="AN26" s="30">
        <f>AN27+AN28+AN29+AN30+AN31+AN32</f>
        <v>214.79999999999998</v>
      </c>
      <c r="AO26" s="30">
        <f t="shared" si="16"/>
        <v>0</v>
      </c>
      <c r="AP26" s="32">
        <f t="shared" si="17"/>
        <v>0.47438162544169604</v>
      </c>
      <c r="AQ26" s="30">
        <f>AQ27+AQ28+AQ29+AQ30+AQ31+AQ32</f>
        <v>116.2</v>
      </c>
      <c r="AR26" s="30">
        <f>AR27+AR28+AR29+AR30+AR31+AR32</f>
        <v>34.1</v>
      </c>
      <c r="AS26" s="30">
        <f>AS27+AS28+AS29+AS30+AS32</f>
        <v>34.1</v>
      </c>
      <c r="AT26" s="30">
        <f t="shared" si="18"/>
        <v>0</v>
      </c>
      <c r="AU26" s="32">
        <f>AS26/AQ26</f>
        <v>0.29345955249569705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5"/>
        <v>44</v>
      </c>
      <c r="D27" s="45">
        <f t="shared" si="0"/>
        <v>44</v>
      </c>
      <c r="E27" s="46">
        <f t="shared" si="21"/>
        <v>0</v>
      </c>
      <c r="F27" s="47">
        <f t="shared" si="26"/>
        <v>-44</v>
      </c>
      <c r="G27" s="48">
        <f t="shared" si="27"/>
        <v>0</v>
      </c>
      <c r="H27" s="45">
        <v>44</v>
      </c>
      <c r="I27" s="45">
        <v>44</v>
      </c>
      <c r="J27" s="45"/>
      <c r="K27" s="47">
        <f t="shared" si="28"/>
        <v>-44</v>
      </c>
      <c r="L27" s="80">
        <f t="shared" si="24"/>
        <v>0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35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32"/>
      <c r="AV27" s="45"/>
      <c r="AW27" s="46"/>
      <c r="AX27" s="46"/>
      <c r="AY27" s="47"/>
      <c r="AZ27" s="39"/>
      <c r="BA27" s="42"/>
    </row>
    <row r="28" spans="1:53" s="12" customFormat="1" ht="18">
      <c r="A28" s="52"/>
      <c r="B28" s="74" t="s">
        <v>31</v>
      </c>
      <c r="C28" s="44">
        <f t="shared" si="25"/>
        <v>26752.9</v>
      </c>
      <c r="D28" s="45">
        <f t="shared" si="0"/>
        <v>21279.6</v>
      </c>
      <c r="E28" s="46">
        <f t="shared" si="21"/>
        <v>25072.5</v>
      </c>
      <c r="F28" s="47">
        <f t="shared" si="26"/>
        <v>3792.9000000000015</v>
      </c>
      <c r="G28" s="48">
        <f t="shared" si="27"/>
        <v>0.9371881179236643</v>
      </c>
      <c r="H28" s="45">
        <v>21252.9</v>
      </c>
      <c r="I28" s="45">
        <v>15779.6</v>
      </c>
      <c r="J28" s="45">
        <v>18976.5</v>
      </c>
      <c r="K28" s="47">
        <f t="shared" si="28"/>
        <v>3196.8999999999996</v>
      </c>
      <c r="L28" s="48">
        <f t="shared" si="24"/>
        <v>0.8928899114944313</v>
      </c>
      <c r="M28" s="49">
        <f aca="true" t="shared" si="29" ref="M28:M34">R28+W28+AB28+AG28+AL28+AQ28+AV28</f>
        <v>5500</v>
      </c>
      <c r="N28" s="50">
        <f aca="true" t="shared" si="30" ref="N28:N39">S28+X28+AC28+AH28+AM28+AR28+AW28</f>
        <v>5500</v>
      </c>
      <c r="O28" s="66">
        <f aca="true" t="shared" si="31" ref="O28:O34">T28+Y28+AD28+AI28+AN28+AS28+AX28</f>
        <v>6096</v>
      </c>
      <c r="P28" s="47">
        <f t="shared" si="8"/>
        <v>596</v>
      </c>
      <c r="Q28" s="48">
        <f>O28/M28</f>
        <v>1.1083636363636364</v>
      </c>
      <c r="R28" s="45"/>
      <c r="S28" s="45"/>
      <c r="T28" s="46"/>
      <c r="U28" s="47"/>
      <c r="V28" s="48"/>
      <c r="W28" s="45"/>
      <c r="X28" s="45"/>
      <c r="Y28" s="46"/>
      <c r="Z28" s="135"/>
      <c r="AA28" s="80"/>
      <c r="AB28" s="45"/>
      <c r="AC28" s="45"/>
      <c r="AD28" s="46"/>
      <c r="AE28" s="47"/>
      <c r="AF28" s="48"/>
      <c r="AG28" s="45">
        <v>5500</v>
      </c>
      <c r="AH28" s="45">
        <v>5500</v>
      </c>
      <c r="AI28" s="46">
        <v>6096</v>
      </c>
      <c r="AJ28" s="47">
        <f>AI28-AH28</f>
        <v>596</v>
      </c>
      <c r="AK28" s="48">
        <f>AI28/AG28</f>
        <v>1.1083636363636364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32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5"/>
        <v>309.2</v>
      </c>
      <c r="D29" s="46">
        <f t="shared" si="0"/>
        <v>77.9</v>
      </c>
      <c r="E29" s="45">
        <f t="shared" si="21"/>
        <v>73.5</v>
      </c>
      <c r="F29" s="47">
        <f t="shared" si="26"/>
        <v>-4.400000000000006</v>
      </c>
      <c r="G29" s="48">
        <f t="shared" si="27"/>
        <v>0.23771021992238034</v>
      </c>
      <c r="H29" s="45">
        <v>86.8</v>
      </c>
      <c r="I29" s="45">
        <v>9.7</v>
      </c>
      <c r="J29" s="45">
        <v>5.3</v>
      </c>
      <c r="K29" s="47">
        <f t="shared" si="28"/>
        <v>-4.3999999999999995</v>
      </c>
      <c r="L29" s="80">
        <f t="shared" si="24"/>
        <v>0.06105990783410138</v>
      </c>
      <c r="M29" s="49">
        <f t="shared" si="29"/>
        <v>222.4</v>
      </c>
      <c r="N29" s="50">
        <f t="shared" si="30"/>
        <v>68.2</v>
      </c>
      <c r="O29" s="66">
        <f t="shared" si="31"/>
        <v>68.2</v>
      </c>
      <c r="P29" s="47">
        <f t="shared" si="8"/>
        <v>0</v>
      </c>
      <c r="Q29" s="48">
        <f>O29/M29</f>
        <v>0.3066546762589928</v>
      </c>
      <c r="R29" s="45"/>
      <c r="S29" s="45"/>
      <c r="T29" s="46"/>
      <c r="U29" s="47"/>
      <c r="V29" s="39"/>
      <c r="W29" s="45"/>
      <c r="X29" s="45"/>
      <c r="Y29" s="46"/>
      <c r="Z29" s="135"/>
      <c r="AA29" s="80"/>
      <c r="AB29" s="45"/>
      <c r="AC29" s="45"/>
      <c r="AD29" s="46"/>
      <c r="AE29" s="47"/>
      <c r="AF29" s="48"/>
      <c r="AG29" s="45">
        <v>106.2</v>
      </c>
      <c r="AH29" s="45">
        <v>34.1</v>
      </c>
      <c r="AI29" s="46">
        <v>34.1</v>
      </c>
      <c r="AJ29" s="47">
        <f>AI29-AH29</f>
        <v>0</v>
      </c>
      <c r="AK29" s="48">
        <f>AI29/AG29</f>
        <v>0.3210922787193974</v>
      </c>
      <c r="AL29" s="45"/>
      <c r="AM29" s="45"/>
      <c r="AN29" s="46"/>
      <c r="AO29" s="47"/>
      <c r="AP29" s="80"/>
      <c r="AQ29" s="45">
        <v>116.2</v>
      </c>
      <c r="AR29" s="45">
        <v>34.1</v>
      </c>
      <c r="AS29" s="46">
        <v>34.1</v>
      </c>
      <c r="AT29" s="47">
        <f>AS29-AR29</f>
        <v>0</v>
      </c>
      <c r="AU29" s="154">
        <f>AS29/AQ29</f>
        <v>0.29345955249569705</v>
      </c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5"/>
        <v>176.1</v>
      </c>
      <c r="D30" s="45">
        <f t="shared" si="0"/>
        <v>88.1</v>
      </c>
      <c r="E30" s="46">
        <f t="shared" si="21"/>
        <v>88</v>
      </c>
      <c r="F30" s="47">
        <f t="shared" si="26"/>
        <v>-0.09999999999999432</v>
      </c>
      <c r="G30" s="48">
        <f t="shared" si="27"/>
        <v>0.4997160704145372</v>
      </c>
      <c r="H30" s="45"/>
      <c r="I30" s="45"/>
      <c r="J30" s="45"/>
      <c r="K30" s="47"/>
      <c r="L30" s="48"/>
      <c r="M30" s="49">
        <f t="shared" si="29"/>
        <v>176.1</v>
      </c>
      <c r="N30" s="50">
        <f t="shared" si="30"/>
        <v>88.1</v>
      </c>
      <c r="O30" s="66">
        <f t="shared" si="31"/>
        <v>88</v>
      </c>
      <c r="P30" s="47">
        <f t="shared" si="8"/>
        <v>-0.09999999999999432</v>
      </c>
      <c r="Q30" s="48">
        <f>O30/M30</f>
        <v>0.4997160704145372</v>
      </c>
      <c r="R30" s="45"/>
      <c r="S30" s="45"/>
      <c r="T30" s="46"/>
      <c r="U30" s="47"/>
      <c r="V30" s="39"/>
      <c r="W30" s="45">
        <v>41.9</v>
      </c>
      <c r="X30" s="45">
        <v>21</v>
      </c>
      <c r="Y30" s="46">
        <v>20.9</v>
      </c>
      <c r="Z30" s="135">
        <f>Y30-X30</f>
        <v>-0.10000000000000142</v>
      </c>
      <c r="AA30" s="48">
        <f>Y30/W30</f>
        <v>0.4988066825775656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>
        <v>134.2</v>
      </c>
      <c r="AM30" s="45">
        <v>67.1</v>
      </c>
      <c r="AN30" s="46">
        <v>67.1</v>
      </c>
      <c r="AO30" s="47">
        <f>AN30-AM30</f>
        <v>0</v>
      </c>
      <c r="AP30" s="48">
        <f>AN30/AL30</f>
        <v>0.5</v>
      </c>
      <c r="AQ30" s="45"/>
      <c r="AR30" s="45"/>
      <c r="AS30" s="46"/>
      <c r="AT30" s="47"/>
      <c r="AU30" s="32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5"/>
        <v>1656.6</v>
      </c>
      <c r="D31" s="45">
        <f t="shared" si="0"/>
        <v>525.5999999999999</v>
      </c>
      <c r="E31" s="46">
        <f t="shared" si="21"/>
        <v>460.7</v>
      </c>
      <c r="F31" s="47">
        <f t="shared" si="26"/>
        <v>-64.89999999999992</v>
      </c>
      <c r="G31" s="48">
        <f t="shared" si="27"/>
        <v>0.2780997223228299</v>
      </c>
      <c r="H31" s="45">
        <v>1338</v>
      </c>
      <c r="I31" s="45">
        <v>377.9</v>
      </c>
      <c r="J31" s="45">
        <v>313</v>
      </c>
      <c r="K31" s="47">
        <f t="shared" si="28"/>
        <v>-64.89999999999998</v>
      </c>
      <c r="L31" s="48">
        <f aca="true" t="shared" si="32" ref="L31:L37">J31/H31</f>
        <v>0.23393124065769805</v>
      </c>
      <c r="M31" s="49">
        <f t="shared" si="29"/>
        <v>318.6</v>
      </c>
      <c r="N31" s="50">
        <f t="shared" si="30"/>
        <v>147.7</v>
      </c>
      <c r="O31" s="66">
        <f t="shared" si="31"/>
        <v>147.7</v>
      </c>
      <c r="P31" s="47">
        <f t="shared" si="8"/>
        <v>0</v>
      </c>
      <c r="Q31" s="48">
        <f>O31/M31</f>
        <v>0.46359070935342117</v>
      </c>
      <c r="R31" s="55"/>
      <c r="S31" s="55"/>
      <c r="T31" s="46"/>
      <c r="U31" s="56"/>
      <c r="V31" s="57"/>
      <c r="W31" s="45"/>
      <c r="X31" s="45"/>
      <c r="Y31" s="46"/>
      <c r="Z31" s="135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48"/>
      <c r="AL31" s="45">
        <v>318.6</v>
      </c>
      <c r="AM31" s="45">
        <v>147.7</v>
      </c>
      <c r="AN31" s="46">
        <v>147.7</v>
      </c>
      <c r="AO31" s="47">
        <f>AN31-AM31</f>
        <v>0</v>
      </c>
      <c r="AP31" s="48">
        <f>AN31/AL31</f>
        <v>0.46359070935342117</v>
      </c>
      <c r="AQ31" s="45"/>
      <c r="AR31" s="45"/>
      <c r="AS31" s="46"/>
      <c r="AT31" s="47"/>
      <c r="AU31" s="32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5"/>
        <v>119.80000000000001</v>
      </c>
      <c r="D32" s="45">
        <f t="shared" si="0"/>
        <v>114.80000000000001</v>
      </c>
      <c r="E32" s="46">
        <f t="shared" si="21"/>
        <v>74.4</v>
      </c>
      <c r="F32" s="47">
        <f t="shared" si="26"/>
        <v>-40.400000000000006</v>
      </c>
      <c r="G32" s="48">
        <f t="shared" si="27"/>
        <v>0.6210350584307178</v>
      </c>
      <c r="H32" s="45">
        <v>40.4</v>
      </c>
      <c r="I32" s="45">
        <v>40.4</v>
      </c>
      <c r="J32" s="45"/>
      <c r="K32" s="47">
        <f t="shared" si="28"/>
        <v>-40.4</v>
      </c>
      <c r="L32" s="80">
        <f t="shared" si="32"/>
        <v>0</v>
      </c>
      <c r="M32" s="49">
        <f t="shared" si="29"/>
        <v>79.4</v>
      </c>
      <c r="N32" s="50">
        <f t="shared" si="30"/>
        <v>74.4</v>
      </c>
      <c r="O32" s="66">
        <f t="shared" si="31"/>
        <v>74.4</v>
      </c>
      <c r="P32" s="47">
        <f t="shared" si="8"/>
        <v>0</v>
      </c>
      <c r="Q32" s="48">
        <f>O32/M32</f>
        <v>0.9370277078085643</v>
      </c>
      <c r="R32" s="45"/>
      <c r="S32" s="45"/>
      <c r="T32" s="46"/>
      <c r="U32" s="47"/>
      <c r="V32" s="39"/>
      <c r="W32" s="45"/>
      <c r="X32" s="45"/>
      <c r="Y32" s="46"/>
      <c r="Z32" s="135"/>
      <c r="AA32" s="48"/>
      <c r="AB32" s="45"/>
      <c r="AC32" s="45"/>
      <c r="AD32" s="46"/>
      <c r="AE32" s="47"/>
      <c r="AF32" s="39"/>
      <c r="AG32" s="45">
        <v>79.4</v>
      </c>
      <c r="AH32" s="45">
        <v>74.4</v>
      </c>
      <c r="AI32" s="46">
        <v>74.4</v>
      </c>
      <c r="AJ32" s="47">
        <f>AI32-AH32</f>
        <v>0</v>
      </c>
      <c r="AK32" s="48">
        <f>AI32/AG32</f>
        <v>0.9370277078085643</v>
      </c>
      <c r="AL32" s="45"/>
      <c r="AM32" s="45"/>
      <c r="AN32" s="46"/>
      <c r="AO32" s="47"/>
      <c r="AP32" s="39"/>
      <c r="AQ32" s="45"/>
      <c r="AR32" s="45"/>
      <c r="AS32" s="46"/>
      <c r="AT32" s="47"/>
      <c r="AU32" s="32"/>
      <c r="AV32" s="45"/>
      <c r="AW32" s="46"/>
      <c r="AX32" s="46"/>
      <c r="AY32" s="47"/>
      <c r="AZ32" s="39"/>
      <c r="BA32" s="42"/>
    </row>
    <row r="33" spans="1:53" s="12" customFormat="1" ht="18">
      <c r="A33" s="52"/>
      <c r="B33" s="74" t="s">
        <v>25</v>
      </c>
      <c r="C33" s="44">
        <f>H33+M33</f>
        <v>10</v>
      </c>
      <c r="D33" s="45">
        <f t="shared" si="0"/>
        <v>10</v>
      </c>
      <c r="E33" s="46">
        <f t="shared" si="21"/>
        <v>43</v>
      </c>
      <c r="F33" s="47">
        <f t="shared" si="26"/>
        <v>33</v>
      </c>
      <c r="G33" s="48">
        <f t="shared" si="27"/>
        <v>4.3</v>
      </c>
      <c r="H33" s="45">
        <v>10</v>
      </c>
      <c r="I33" s="45">
        <v>10</v>
      </c>
      <c r="J33" s="45">
        <v>43</v>
      </c>
      <c r="K33" s="47">
        <f t="shared" si="28"/>
        <v>33</v>
      </c>
      <c r="L33" s="48">
        <f t="shared" si="32"/>
        <v>4.3</v>
      </c>
      <c r="M33" s="49">
        <f t="shared" si="29"/>
        <v>0</v>
      </c>
      <c r="N33" s="49">
        <f>S33+X33+AC33+AH33+AM33+AR33+AW33</f>
        <v>0</v>
      </c>
      <c r="O33" s="66">
        <f t="shared" si="31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35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32"/>
      <c r="AV33" s="45"/>
      <c r="AW33" s="46"/>
      <c r="AX33" s="46"/>
      <c r="AY33" s="47"/>
      <c r="AZ33" s="39"/>
      <c r="BA33" s="42"/>
    </row>
    <row r="34" spans="1:53" s="11" customFormat="1" ht="18">
      <c r="A34" s="92">
        <v>7</v>
      </c>
      <c r="B34" s="87" t="s">
        <v>33</v>
      </c>
      <c r="C34" s="36">
        <f t="shared" si="25"/>
        <v>472.2</v>
      </c>
      <c r="D34" s="37">
        <f t="shared" si="0"/>
        <v>369.1</v>
      </c>
      <c r="E34" s="38">
        <f t="shared" si="21"/>
        <v>395</v>
      </c>
      <c r="F34" s="30">
        <f t="shared" si="26"/>
        <v>25.899999999999977</v>
      </c>
      <c r="G34" s="39">
        <f t="shared" si="27"/>
        <v>0.8365099534095722</v>
      </c>
      <c r="H34" s="37">
        <v>472.2</v>
      </c>
      <c r="I34" s="37">
        <v>369.1</v>
      </c>
      <c r="J34" s="37">
        <v>395</v>
      </c>
      <c r="K34" s="30">
        <f t="shared" si="28"/>
        <v>25.899999999999977</v>
      </c>
      <c r="L34" s="39">
        <f t="shared" si="32"/>
        <v>0.8365099534095722</v>
      </c>
      <c r="M34" s="40">
        <f t="shared" si="29"/>
        <v>0</v>
      </c>
      <c r="N34" s="41">
        <f>S34+X34+AC34+AH34+AM34+AR34+AW34</f>
        <v>0</v>
      </c>
      <c r="O34" s="54">
        <f t="shared" si="31"/>
        <v>0</v>
      </c>
      <c r="P34" s="30">
        <f t="shared" si="8"/>
        <v>0</v>
      </c>
      <c r="Q34" s="39"/>
      <c r="R34" s="58"/>
      <c r="S34" s="58"/>
      <c r="T34" s="38"/>
      <c r="U34" s="33"/>
      <c r="V34" s="57"/>
      <c r="W34" s="37"/>
      <c r="X34" s="37"/>
      <c r="Y34" s="38"/>
      <c r="Z34" s="136"/>
      <c r="AA34" s="48"/>
      <c r="AB34" s="37"/>
      <c r="AC34" s="37"/>
      <c r="AD34" s="38"/>
      <c r="AE34" s="30"/>
      <c r="AF34" s="39"/>
      <c r="AG34" s="58"/>
      <c r="AH34" s="58"/>
      <c r="AI34" s="38"/>
      <c r="AJ34" s="33"/>
      <c r="AK34" s="48"/>
      <c r="AL34" s="37"/>
      <c r="AM34" s="37"/>
      <c r="AN34" s="38"/>
      <c r="AO34" s="30"/>
      <c r="AP34" s="39"/>
      <c r="AQ34" s="37"/>
      <c r="AR34" s="37"/>
      <c r="AS34" s="38"/>
      <c r="AT34" s="30"/>
      <c r="AU34" s="32"/>
      <c r="AV34" s="37"/>
      <c r="AW34" s="38"/>
      <c r="AX34" s="38"/>
      <c r="AY34" s="30"/>
      <c r="AZ34" s="39"/>
      <c r="BA34" s="42"/>
    </row>
    <row r="35" spans="1:53" s="11" customFormat="1" ht="15" customHeight="1">
      <c r="A35" s="34">
        <v>8</v>
      </c>
      <c r="B35" s="35" t="s">
        <v>34</v>
      </c>
      <c r="C35" s="36">
        <f t="shared" si="25"/>
        <v>1.9</v>
      </c>
      <c r="D35" s="37">
        <f t="shared" si="0"/>
        <v>1.9</v>
      </c>
      <c r="E35" s="38">
        <f t="shared" si="21"/>
        <v>31.4</v>
      </c>
      <c r="F35" s="30">
        <f t="shared" si="26"/>
        <v>29.5</v>
      </c>
      <c r="G35" s="39">
        <f t="shared" si="27"/>
        <v>16.526315789473685</v>
      </c>
      <c r="H35" s="37">
        <v>1.9</v>
      </c>
      <c r="I35" s="37">
        <v>1.9</v>
      </c>
      <c r="J35" s="37">
        <v>20.7</v>
      </c>
      <c r="K35" s="30">
        <f t="shared" si="28"/>
        <v>18.8</v>
      </c>
      <c r="L35" s="39">
        <f t="shared" si="32"/>
        <v>10.894736842105264</v>
      </c>
      <c r="M35" s="40">
        <f aca="true" t="shared" si="33" ref="M35:M42">R35+W35+AB35+AG35+AL35+AQ35+AV35</f>
        <v>0</v>
      </c>
      <c r="N35" s="41">
        <f t="shared" si="30"/>
        <v>0</v>
      </c>
      <c r="O35" s="54">
        <f aca="true" t="shared" si="34" ref="O35:O42">T35+Y35+AD35+AI35+AN35+AS35+AX35</f>
        <v>10.7</v>
      </c>
      <c r="P35" s="30">
        <f aca="true" t="shared" si="35" ref="P35:P44">O35-N35</f>
        <v>10.7</v>
      </c>
      <c r="Q35" s="48"/>
      <c r="R35" s="58"/>
      <c r="S35" s="58"/>
      <c r="T35" s="38"/>
      <c r="U35" s="33"/>
      <c r="V35" s="57"/>
      <c r="W35" s="37"/>
      <c r="X35" s="37"/>
      <c r="Y35" s="38"/>
      <c r="Z35" s="135"/>
      <c r="AA35" s="48"/>
      <c r="AB35" s="37"/>
      <c r="AC35" s="37"/>
      <c r="AD35" s="38">
        <v>6.5</v>
      </c>
      <c r="AE35" s="33">
        <f>AD35-AC35</f>
        <v>6.5</v>
      </c>
      <c r="AF35" s="61"/>
      <c r="AG35" s="58"/>
      <c r="AH35" s="58"/>
      <c r="AI35" s="38"/>
      <c r="AJ35" s="33"/>
      <c r="AK35" s="48"/>
      <c r="AL35" s="37"/>
      <c r="AM35" s="37"/>
      <c r="AN35" s="38">
        <v>4.2</v>
      </c>
      <c r="AO35" s="30">
        <f>AN35-AM35</f>
        <v>4.2</v>
      </c>
      <c r="AP35" s="39"/>
      <c r="AQ35" s="37"/>
      <c r="AR35" s="37"/>
      <c r="AS35" s="38"/>
      <c r="AT35" s="30"/>
      <c r="AU35" s="32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9</v>
      </c>
      <c r="B36" s="35" t="s">
        <v>4</v>
      </c>
      <c r="C36" s="36">
        <f t="shared" si="25"/>
        <v>1312</v>
      </c>
      <c r="D36" s="37">
        <f t="shared" si="0"/>
        <v>1312</v>
      </c>
      <c r="E36" s="38">
        <f t="shared" si="21"/>
        <v>2632.1</v>
      </c>
      <c r="F36" s="30">
        <f t="shared" si="26"/>
        <v>1320.1</v>
      </c>
      <c r="G36" s="39">
        <f t="shared" si="27"/>
        <v>2.0061737804878046</v>
      </c>
      <c r="H36" s="37">
        <v>1312</v>
      </c>
      <c r="I36" s="37">
        <v>1312</v>
      </c>
      <c r="J36" s="38">
        <v>2612</v>
      </c>
      <c r="K36" s="30">
        <f t="shared" si="28"/>
        <v>1300</v>
      </c>
      <c r="L36" s="39">
        <f t="shared" si="32"/>
        <v>1.9908536585365855</v>
      </c>
      <c r="M36" s="40">
        <f t="shared" si="33"/>
        <v>0</v>
      </c>
      <c r="N36" s="40">
        <f>S36+X36+AC36+AH36+AM36+AR36+AW36</f>
        <v>0</v>
      </c>
      <c r="O36" s="54">
        <f t="shared" si="34"/>
        <v>20.1</v>
      </c>
      <c r="P36" s="30">
        <f t="shared" si="35"/>
        <v>20.1</v>
      </c>
      <c r="Q36" s="48"/>
      <c r="R36" s="58"/>
      <c r="S36" s="58"/>
      <c r="T36" s="38"/>
      <c r="U36" s="33"/>
      <c r="V36" s="57"/>
      <c r="W36" s="37"/>
      <c r="X36" s="37"/>
      <c r="Y36" s="38"/>
      <c r="Z36" s="135"/>
      <c r="AA36" s="48"/>
      <c r="AB36" s="37"/>
      <c r="AC36" s="37"/>
      <c r="AD36" s="38"/>
      <c r="AE36" s="30"/>
      <c r="AF36" s="39"/>
      <c r="AG36" s="58"/>
      <c r="AH36" s="58"/>
      <c r="AI36" s="38">
        <v>20.1</v>
      </c>
      <c r="AJ36" s="33">
        <f>AI36-AH36</f>
        <v>20.1</v>
      </c>
      <c r="AK36" s="48"/>
      <c r="AL36" s="37"/>
      <c r="AM36" s="37"/>
      <c r="AN36" s="38"/>
      <c r="AO36" s="30"/>
      <c r="AP36" s="39"/>
      <c r="AQ36" s="37"/>
      <c r="AR36" s="37"/>
      <c r="AS36" s="38"/>
      <c r="AT36" s="30"/>
      <c r="AU36" s="32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10</v>
      </c>
      <c r="B37" s="59" t="s">
        <v>35</v>
      </c>
      <c r="C37" s="37">
        <f t="shared" si="25"/>
        <v>274.2</v>
      </c>
      <c r="D37" s="37">
        <f t="shared" si="0"/>
        <v>274.2</v>
      </c>
      <c r="E37" s="38">
        <f t="shared" si="21"/>
        <v>5084.1</v>
      </c>
      <c r="F37" s="30">
        <f t="shared" si="26"/>
        <v>4809.900000000001</v>
      </c>
      <c r="G37" s="39"/>
      <c r="H37" s="37">
        <v>274.2</v>
      </c>
      <c r="I37" s="37">
        <v>274.2</v>
      </c>
      <c r="J37" s="37">
        <v>4800.8</v>
      </c>
      <c r="K37" s="30">
        <f t="shared" si="28"/>
        <v>4526.6</v>
      </c>
      <c r="L37" s="39">
        <f t="shared" si="32"/>
        <v>17.50838803792852</v>
      </c>
      <c r="M37" s="40">
        <f t="shared" si="33"/>
        <v>0</v>
      </c>
      <c r="N37" s="41">
        <f t="shared" si="30"/>
        <v>0</v>
      </c>
      <c r="O37" s="54">
        <f t="shared" si="34"/>
        <v>283.3</v>
      </c>
      <c r="P37" s="30">
        <f t="shared" si="35"/>
        <v>283.3</v>
      </c>
      <c r="Q37" s="48"/>
      <c r="R37" s="37"/>
      <c r="S37" s="37"/>
      <c r="T37" s="38"/>
      <c r="U37" s="30"/>
      <c r="V37" s="39"/>
      <c r="W37" s="37"/>
      <c r="X37" s="37"/>
      <c r="Y37" s="38"/>
      <c r="Z37" s="135"/>
      <c r="AA37" s="48"/>
      <c r="AB37" s="37"/>
      <c r="AC37" s="37"/>
      <c r="AD37" s="38"/>
      <c r="AE37" s="56"/>
      <c r="AF37" s="61"/>
      <c r="AG37" s="37"/>
      <c r="AH37" s="37"/>
      <c r="AI37" s="38">
        <v>283.3</v>
      </c>
      <c r="AJ37" s="33">
        <f>AI37-AH37</f>
        <v>283.3</v>
      </c>
      <c r="AK37" s="48"/>
      <c r="AL37" s="37"/>
      <c r="AM37" s="37"/>
      <c r="AN37" s="38"/>
      <c r="AO37" s="30"/>
      <c r="AP37" s="39"/>
      <c r="AQ37" s="37"/>
      <c r="AR37" s="37"/>
      <c r="AS37" s="38"/>
      <c r="AT37" s="30"/>
      <c r="AU37" s="32"/>
      <c r="AV37" s="37"/>
      <c r="AW37" s="38"/>
      <c r="AX37" s="38"/>
      <c r="AY37" s="30"/>
      <c r="AZ37" s="48"/>
      <c r="BA37" s="42"/>
    </row>
    <row r="38" spans="1:53" s="11" customFormat="1" ht="25.5">
      <c r="A38" s="34"/>
      <c r="B38" s="88" t="s">
        <v>46</v>
      </c>
      <c r="C38" s="37">
        <f>H38+M38</f>
        <v>0</v>
      </c>
      <c r="D38" s="37">
        <f>I38+N38</f>
        <v>0</v>
      </c>
      <c r="E38" s="38">
        <f>J38+O38</f>
        <v>132.9</v>
      </c>
      <c r="F38" s="30">
        <f>E38-D38</f>
        <v>132.9</v>
      </c>
      <c r="G38" s="39"/>
      <c r="H38" s="37"/>
      <c r="I38" s="37"/>
      <c r="J38" s="37">
        <v>73.3</v>
      </c>
      <c r="K38" s="30">
        <f t="shared" si="28"/>
        <v>73.3</v>
      </c>
      <c r="L38" s="39"/>
      <c r="M38" s="40">
        <f>R38+W38+AB38+AG38+AL38+AQ38+AV38</f>
        <v>0</v>
      </c>
      <c r="N38" s="41">
        <f>S38+X38+AC38+AH38+AM38+AR38+AW38</f>
        <v>0</v>
      </c>
      <c r="O38" s="54">
        <f t="shared" si="34"/>
        <v>59.6</v>
      </c>
      <c r="P38" s="30">
        <f t="shared" si="35"/>
        <v>59.6</v>
      </c>
      <c r="Q38" s="48"/>
      <c r="R38" s="37"/>
      <c r="S38" s="37"/>
      <c r="T38" s="38"/>
      <c r="U38" s="30"/>
      <c r="V38" s="39"/>
      <c r="W38" s="37"/>
      <c r="X38" s="37"/>
      <c r="Y38" s="38"/>
      <c r="Z38" s="135"/>
      <c r="AA38" s="48"/>
      <c r="AB38" s="37"/>
      <c r="AC38" s="37"/>
      <c r="AD38" s="38"/>
      <c r="AE38" s="56"/>
      <c r="AF38" s="61"/>
      <c r="AG38" s="37"/>
      <c r="AH38" s="37"/>
      <c r="AI38" s="38">
        <v>59.6</v>
      </c>
      <c r="AJ38" s="33">
        <f>AI38-AH38</f>
        <v>59.6</v>
      </c>
      <c r="AK38" s="48"/>
      <c r="AL38" s="37"/>
      <c r="AM38" s="37"/>
      <c r="AN38" s="38"/>
      <c r="AO38" s="30"/>
      <c r="AP38" s="39"/>
      <c r="AQ38" s="37"/>
      <c r="AR38" s="37"/>
      <c r="AS38" s="38"/>
      <c r="AT38" s="30"/>
      <c r="AU38" s="32"/>
      <c r="AV38" s="37"/>
      <c r="AW38" s="38"/>
      <c r="AX38" s="38"/>
      <c r="AY38" s="30"/>
      <c r="AZ38" s="48"/>
      <c r="BA38" s="42"/>
    </row>
    <row r="39" spans="1:53" s="11" customFormat="1" ht="15" customHeight="1">
      <c r="A39" s="34">
        <v>11</v>
      </c>
      <c r="B39" s="59" t="s">
        <v>36</v>
      </c>
      <c r="C39" s="37">
        <f t="shared" si="25"/>
        <v>219.3</v>
      </c>
      <c r="D39" s="37">
        <f t="shared" si="0"/>
        <v>219.3</v>
      </c>
      <c r="E39" s="38">
        <f t="shared" si="21"/>
        <v>269.3</v>
      </c>
      <c r="F39" s="30">
        <f t="shared" si="26"/>
        <v>50</v>
      </c>
      <c r="G39" s="39"/>
      <c r="H39" s="37"/>
      <c r="I39" s="37"/>
      <c r="J39" s="37">
        <v>50</v>
      </c>
      <c r="K39" s="30">
        <f>J39-I39</f>
        <v>50</v>
      </c>
      <c r="L39" s="39"/>
      <c r="M39" s="40">
        <f t="shared" si="33"/>
        <v>219.3</v>
      </c>
      <c r="N39" s="41">
        <f t="shared" si="30"/>
        <v>219.3</v>
      </c>
      <c r="O39" s="54">
        <f t="shared" si="34"/>
        <v>219.3</v>
      </c>
      <c r="P39" s="30">
        <f t="shared" si="35"/>
        <v>0</v>
      </c>
      <c r="Q39" s="48"/>
      <c r="R39" s="37"/>
      <c r="S39" s="37"/>
      <c r="T39" s="38"/>
      <c r="U39" s="30"/>
      <c r="V39" s="39"/>
      <c r="W39" s="37"/>
      <c r="X39" s="37"/>
      <c r="Y39" s="38"/>
      <c r="Z39" s="136"/>
      <c r="AA39" s="48"/>
      <c r="AB39" s="37"/>
      <c r="AC39" s="37"/>
      <c r="AD39" s="38"/>
      <c r="AE39" s="30"/>
      <c r="AF39" s="39"/>
      <c r="AG39" s="37"/>
      <c r="AH39" s="37"/>
      <c r="AI39" s="38"/>
      <c r="AJ39" s="30"/>
      <c r="AK39" s="48"/>
      <c r="AL39" s="37"/>
      <c r="AM39" s="37"/>
      <c r="AN39" s="38"/>
      <c r="AO39" s="30"/>
      <c r="AP39" s="39"/>
      <c r="AQ39" s="37">
        <v>219.3</v>
      </c>
      <c r="AR39" s="37">
        <v>219.3</v>
      </c>
      <c r="AS39" s="38">
        <v>219.3</v>
      </c>
      <c r="AT39" s="30">
        <f>AS39-AR39</f>
        <v>0</v>
      </c>
      <c r="AU39" s="32">
        <f>AS39/AQ39</f>
        <v>1</v>
      </c>
      <c r="AV39" s="37"/>
      <c r="AW39" s="38"/>
      <c r="AX39" s="38"/>
      <c r="AY39" s="30"/>
      <c r="AZ39" s="39"/>
      <c r="BA39" s="42"/>
    </row>
    <row r="40" spans="1:53" s="11" customFormat="1" ht="15" customHeight="1">
      <c r="A40" s="34">
        <v>12</v>
      </c>
      <c r="B40" s="60" t="s">
        <v>18</v>
      </c>
      <c r="C40" s="37">
        <f t="shared" si="25"/>
        <v>23.9</v>
      </c>
      <c r="D40" s="37">
        <f t="shared" si="0"/>
        <v>23.9</v>
      </c>
      <c r="E40" s="38">
        <f t="shared" si="21"/>
        <v>658.4</v>
      </c>
      <c r="F40" s="30">
        <f t="shared" si="26"/>
        <v>634.5</v>
      </c>
      <c r="G40" s="39">
        <f>E40/C40</f>
        <v>27.548117154811717</v>
      </c>
      <c r="H40" s="38">
        <v>23.9</v>
      </c>
      <c r="I40" s="37">
        <v>23.9</v>
      </c>
      <c r="J40" s="37">
        <v>595.4</v>
      </c>
      <c r="K40" s="30">
        <f>J40-I40</f>
        <v>571.5</v>
      </c>
      <c r="L40" s="39">
        <f>J40/H40</f>
        <v>24.91213389121339</v>
      </c>
      <c r="M40" s="40">
        <f t="shared" si="33"/>
        <v>0</v>
      </c>
      <c r="N40" s="41">
        <f>S40+X40+AC40+AH40+AM40+AR40+AW40</f>
        <v>0</v>
      </c>
      <c r="O40" s="54">
        <f t="shared" si="34"/>
        <v>63</v>
      </c>
      <c r="P40" s="30">
        <f t="shared" si="35"/>
        <v>63</v>
      </c>
      <c r="Q40" s="48">
        <v>0</v>
      </c>
      <c r="R40" s="58"/>
      <c r="S40" s="58"/>
      <c r="T40" s="38"/>
      <c r="U40" s="33"/>
      <c r="V40" s="57"/>
      <c r="W40" s="37"/>
      <c r="X40" s="37"/>
      <c r="Y40" s="38"/>
      <c r="Z40" s="135"/>
      <c r="AA40" s="48"/>
      <c r="AB40" s="37"/>
      <c r="AC40" s="37"/>
      <c r="AD40" s="38"/>
      <c r="AE40" s="30"/>
      <c r="AF40" s="39"/>
      <c r="AG40" s="58">
        <v>0</v>
      </c>
      <c r="AH40" s="58">
        <v>0</v>
      </c>
      <c r="AI40" s="38">
        <v>63</v>
      </c>
      <c r="AJ40" s="33">
        <f>AI40-AH40</f>
        <v>63</v>
      </c>
      <c r="AK40" s="48"/>
      <c r="AL40" s="37"/>
      <c r="AM40" s="37"/>
      <c r="AN40" s="38"/>
      <c r="AO40" s="30"/>
      <c r="AP40" s="39"/>
      <c r="AQ40" s="37"/>
      <c r="AR40" s="37"/>
      <c r="AS40" s="38"/>
      <c r="AT40" s="30"/>
      <c r="AU40" s="32"/>
      <c r="AV40" s="37"/>
      <c r="AW40" s="38"/>
      <c r="AX40" s="38"/>
      <c r="AY40" s="30"/>
      <c r="AZ40" s="48"/>
      <c r="BA40" s="42"/>
    </row>
    <row r="41" spans="1:53" s="12" customFormat="1" ht="18">
      <c r="A41" s="52"/>
      <c r="B41" s="185" t="s">
        <v>37</v>
      </c>
      <c r="C41" s="45">
        <f t="shared" si="25"/>
        <v>117.6</v>
      </c>
      <c r="D41" s="45">
        <f>I41+N41</f>
        <v>33.3</v>
      </c>
      <c r="E41" s="45">
        <f t="shared" si="21"/>
        <v>42.9</v>
      </c>
      <c r="F41" s="47">
        <f t="shared" si="26"/>
        <v>9.600000000000001</v>
      </c>
      <c r="G41" s="48">
        <f>E41/C41</f>
        <v>0.3647959183673469</v>
      </c>
      <c r="H41" s="46">
        <v>43.6</v>
      </c>
      <c r="I41" s="45">
        <v>9.8</v>
      </c>
      <c r="J41" s="45">
        <v>2.7</v>
      </c>
      <c r="K41" s="47">
        <f>J41-I41</f>
        <v>-7.1000000000000005</v>
      </c>
      <c r="L41" s="48">
        <f>J41/H41</f>
        <v>0.06192660550458716</v>
      </c>
      <c r="M41" s="49">
        <f t="shared" si="33"/>
        <v>74</v>
      </c>
      <c r="N41" s="50">
        <f>S41+X41+AC41+AH41+AM41+AR41+AW41</f>
        <v>23.5</v>
      </c>
      <c r="O41" s="66">
        <f t="shared" si="34"/>
        <v>40.199999999999996</v>
      </c>
      <c r="P41" s="47">
        <f t="shared" si="35"/>
        <v>16.699999999999996</v>
      </c>
      <c r="Q41" s="48">
        <f>O41/M41</f>
        <v>0.5432432432432431</v>
      </c>
      <c r="R41" s="55">
        <v>0.8</v>
      </c>
      <c r="S41" s="55">
        <v>0.8</v>
      </c>
      <c r="T41" s="46">
        <v>1.5</v>
      </c>
      <c r="U41" s="47">
        <f>T41-S41</f>
        <v>0.7</v>
      </c>
      <c r="V41" s="48">
        <f>T41/R41</f>
        <v>1.875</v>
      </c>
      <c r="W41" s="45">
        <v>3.4</v>
      </c>
      <c r="X41" s="45">
        <v>0.3</v>
      </c>
      <c r="Y41" s="46">
        <v>0.3</v>
      </c>
      <c r="Z41" s="135">
        <f>Y41-X41</f>
        <v>0</v>
      </c>
      <c r="AA41" s="48">
        <f>Y41/W41</f>
        <v>0.08823529411764706</v>
      </c>
      <c r="AB41" s="45">
        <v>10.4</v>
      </c>
      <c r="AC41" s="45">
        <v>0</v>
      </c>
      <c r="AD41" s="46">
        <v>0</v>
      </c>
      <c r="AE41" s="56">
        <f>AD41-AC41</f>
        <v>0</v>
      </c>
      <c r="AF41" s="61">
        <f>AD41/AB41</f>
        <v>0</v>
      </c>
      <c r="AG41" s="55">
        <v>44.8</v>
      </c>
      <c r="AH41" s="55">
        <v>18.2</v>
      </c>
      <c r="AI41" s="46">
        <v>30.6</v>
      </c>
      <c r="AJ41" s="56">
        <f>AI41-AH41</f>
        <v>12.400000000000002</v>
      </c>
      <c r="AK41" s="48">
        <f>AI41/AG41</f>
        <v>0.6830357142857144</v>
      </c>
      <c r="AL41" s="45">
        <v>12.1</v>
      </c>
      <c r="AM41" s="45">
        <v>3.3</v>
      </c>
      <c r="AN41" s="46">
        <v>3.3</v>
      </c>
      <c r="AO41" s="47">
        <f>AN41-AM41</f>
        <v>0</v>
      </c>
      <c r="AP41" s="48">
        <f>AN41/AL41</f>
        <v>0.2727272727272727</v>
      </c>
      <c r="AQ41" s="45">
        <v>1.6</v>
      </c>
      <c r="AR41" s="45">
        <v>0</v>
      </c>
      <c r="AS41" s="46">
        <v>0</v>
      </c>
      <c r="AT41" s="47">
        <f>AS41-AR41</f>
        <v>0</v>
      </c>
      <c r="AU41" s="154">
        <f>AS41/AQ41</f>
        <v>0</v>
      </c>
      <c r="AV41" s="45">
        <v>0.9</v>
      </c>
      <c r="AW41" s="46">
        <v>0.9</v>
      </c>
      <c r="AX41" s="46">
        <v>4.5</v>
      </c>
      <c r="AY41" s="47">
        <f>AX41-AW41</f>
        <v>3.6</v>
      </c>
      <c r="AZ41" s="80">
        <f>AX41/AV41</f>
        <v>5</v>
      </c>
      <c r="BA41" s="53"/>
    </row>
    <row r="42" spans="1:72" s="114" customFormat="1" ht="15" customHeight="1">
      <c r="A42" s="34">
        <v>13</v>
      </c>
      <c r="B42" s="60" t="s">
        <v>38</v>
      </c>
      <c r="C42" s="37">
        <f t="shared" si="25"/>
        <v>618.5</v>
      </c>
      <c r="D42" s="37">
        <f>I42+N42</f>
        <v>264.2</v>
      </c>
      <c r="E42" s="38">
        <f t="shared" si="21"/>
        <v>-750.4</v>
      </c>
      <c r="F42" s="37">
        <f t="shared" si="26"/>
        <v>-1014.5999999999999</v>
      </c>
      <c r="G42" s="39">
        <f>E42/C42</f>
        <v>-1.2132578819725142</v>
      </c>
      <c r="H42" s="37"/>
      <c r="I42" s="37"/>
      <c r="J42" s="41">
        <v>-1296.5</v>
      </c>
      <c r="K42" s="30">
        <f>J42-I42</f>
        <v>-1296.5</v>
      </c>
      <c r="L42" s="39"/>
      <c r="M42" s="158">
        <f t="shared" si="33"/>
        <v>618.5</v>
      </c>
      <c r="N42" s="54">
        <f>S42+X42+AC42+AH42+AM42+AR42+AW42</f>
        <v>264.2</v>
      </c>
      <c r="O42" s="41">
        <f t="shared" si="34"/>
        <v>546.1</v>
      </c>
      <c r="P42" s="38">
        <f t="shared" si="35"/>
        <v>281.90000000000003</v>
      </c>
      <c r="Q42" s="39">
        <f>O42/M42</f>
        <v>0.8829426030719483</v>
      </c>
      <c r="R42" s="112"/>
      <c r="S42" s="58"/>
      <c r="T42" s="38"/>
      <c r="U42" s="58"/>
      <c r="V42" s="57"/>
      <c r="W42" s="36"/>
      <c r="X42" s="37"/>
      <c r="Y42" s="38"/>
      <c r="Z42" s="136"/>
      <c r="AA42" s="48"/>
      <c r="AB42" s="37"/>
      <c r="AC42" s="37"/>
      <c r="AD42" s="38"/>
      <c r="AE42" s="30"/>
      <c r="AF42" s="39"/>
      <c r="AG42" s="112">
        <v>618.5</v>
      </c>
      <c r="AH42" s="113">
        <v>264.2</v>
      </c>
      <c r="AI42" s="38">
        <v>546.1</v>
      </c>
      <c r="AJ42" s="33">
        <f>AI42-AH42</f>
        <v>281.90000000000003</v>
      </c>
      <c r="AK42" s="39">
        <f>AI42/AG42</f>
        <v>0.8829426030719483</v>
      </c>
      <c r="AL42" s="37"/>
      <c r="AM42" s="37"/>
      <c r="AN42" s="38"/>
      <c r="AO42" s="30"/>
      <c r="AP42" s="48"/>
      <c r="AQ42" s="37"/>
      <c r="AR42" s="37"/>
      <c r="AS42" s="38"/>
      <c r="AT42" s="30"/>
      <c r="AU42" s="32"/>
      <c r="AV42" s="37"/>
      <c r="AW42" s="38"/>
      <c r="AX42" s="38"/>
      <c r="AY42" s="30"/>
      <c r="AZ42" s="39"/>
      <c r="BA42" s="139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</row>
    <row r="43" spans="1:72" s="11" customFormat="1" ht="15" customHeight="1" thickBot="1">
      <c r="A43" s="141">
        <v>14</v>
      </c>
      <c r="B43" s="142" t="s">
        <v>49</v>
      </c>
      <c r="C43" s="90">
        <f t="shared" si="25"/>
        <v>257</v>
      </c>
      <c r="D43" s="130">
        <f>I43+N43</f>
        <v>240.5</v>
      </c>
      <c r="E43" s="131">
        <f>J43+O43</f>
        <v>228.5</v>
      </c>
      <c r="F43" s="130">
        <f t="shared" si="26"/>
        <v>-12</v>
      </c>
      <c r="G43" s="39">
        <f>E43/C43</f>
        <v>0.8891050583657587</v>
      </c>
      <c r="H43" s="90"/>
      <c r="I43" s="90"/>
      <c r="J43" s="143"/>
      <c r="K43" s="91"/>
      <c r="L43" s="109"/>
      <c r="M43" s="144">
        <f>R43+W43+AB43+AG43+AL43+AQ43+AV43</f>
        <v>257</v>
      </c>
      <c r="N43" s="138">
        <f>S43+X43+AC43+AH43+AM43+AR43+AW43</f>
        <v>240.5</v>
      </c>
      <c r="O43" s="138">
        <f>T43+Y43+AD43+AI43+AN43+AS43+AX43</f>
        <v>228.5</v>
      </c>
      <c r="P43" s="131">
        <f>O43-N43</f>
        <v>-12</v>
      </c>
      <c r="Q43" s="159">
        <v>0</v>
      </c>
      <c r="R43" s="111"/>
      <c r="S43" s="111"/>
      <c r="T43" s="110"/>
      <c r="U43" s="111"/>
      <c r="V43" s="146"/>
      <c r="W43" s="90">
        <v>12</v>
      </c>
      <c r="X43" s="90">
        <v>12</v>
      </c>
      <c r="Y43" s="110"/>
      <c r="Z43" s="147">
        <f>Y43-X43</f>
        <v>-12</v>
      </c>
      <c r="AA43" s="145">
        <f>Y43/W43</f>
        <v>0</v>
      </c>
      <c r="AB43" s="90">
        <v>145</v>
      </c>
      <c r="AC43" s="90">
        <v>130</v>
      </c>
      <c r="AD43" s="110">
        <v>130</v>
      </c>
      <c r="AE43" s="33">
        <f>AD43-AC43</f>
        <v>0</v>
      </c>
      <c r="AF43" s="57">
        <f>AD43/AB43</f>
        <v>0.896551724137931</v>
      </c>
      <c r="AG43" s="111"/>
      <c r="AH43" s="148"/>
      <c r="AI43" s="110"/>
      <c r="AJ43" s="111"/>
      <c r="AK43" s="145"/>
      <c r="AL43" s="90">
        <v>100</v>
      </c>
      <c r="AM43" s="90">
        <v>98.5</v>
      </c>
      <c r="AN43" s="110">
        <v>98.5</v>
      </c>
      <c r="AO43" s="30">
        <f>AN43-AM43</f>
        <v>0</v>
      </c>
      <c r="AP43" s="145">
        <f>AN43/AL43</f>
        <v>0.985</v>
      </c>
      <c r="AQ43" s="90"/>
      <c r="AR43" s="90"/>
      <c r="AS43" s="110"/>
      <c r="AT43" s="90"/>
      <c r="AU43" s="109"/>
      <c r="AV43" s="90"/>
      <c r="AW43" s="110"/>
      <c r="AX43" s="110"/>
      <c r="AY43" s="90"/>
      <c r="AZ43" s="109"/>
      <c r="BA43" s="140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</row>
    <row r="44" spans="1:73" s="153" customFormat="1" ht="15" customHeight="1" thickBot="1">
      <c r="A44" s="149"/>
      <c r="B44" s="150" t="s">
        <v>5</v>
      </c>
      <c r="C44" s="128">
        <f t="shared" si="25"/>
        <v>296455.3</v>
      </c>
      <c r="D44" s="128">
        <f>I44+N44</f>
        <v>158527.1</v>
      </c>
      <c r="E44" s="128">
        <f>J44+O44</f>
        <v>192491.3</v>
      </c>
      <c r="F44" s="128">
        <f t="shared" si="26"/>
        <v>33964.19999999998</v>
      </c>
      <c r="G44" s="151">
        <f>E44/C44</f>
        <v>0.6493096935693172</v>
      </c>
      <c r="H44" s="128">
        <f>H8+H25</f>
        <v>177110.19999999998</v>
      </c>
      <c r="I44" s="128">
        <f>I8+I25</f>
        <v>99407.3</v>
      </c>
      <c r="J44" s="128">
        <f>J8+J25-0.2</f>
        <v>126649.7</v>
      </c>
      <c r="K44" s="128">
        <f>J44-I44</f>
        <v>27242.399999999994</v>
      </c>
      <c r="L44" s="151">
        <f>J44/H44</f>
        <v>0.7150898141383162</v>
      </c>
      <c r="M44" s="128">
        <f>M8+M25</f>
        <v>119345.1</v>
      </c>
      <c r="N44" s="128">
        <f>N8+N25</f>
        <v>59119.799999999996</v>
      </c>
      <c r="O44" s="128">
        <f>O8+O25</f>
        <v>65841.59999999999</v>
      </c>
      <c r="P44" s="128">
        <f t="shared" si="35"/>
        <v>6721.799999999996</v>
      </c>
      <c r="Q44" s="151">
        <f>O44/M44</f>
        <v>0.5516908528293158</v>
      </c>
      <c r="R44" s="128">
        <f>R8+R25</f>
        <v>1693.4999999999998</v>
      </c>
      <c r="S44" s="128">
        <f>S8+S25</f>
        <v>302.59999999999997</v>
      </c>
      <c r="T44" s="128">
        <f>T8+T25</f>
        <v>608.7</v>
      </c>
      <c r="U44" s="128">
        <f>T44-S44</f>
        <v>306.1000000000001</v>
      </c>
      <c r="V44" s="151">
        <f>T44/R44</f>
        <v>0.3594331266607618</v>
      </c>
      <c r="W44" s="128">
        <f>W8+W25</f>
        <v>6010.9</v>
      </c>
      <c r="X44" s="128">
        <f>X8+X25</f>
        <v>2913.3</v>
      </c>
      <c r="Y44" s="128">
        <f>Y8+Y25</f>
        <v>3218.6999999999994</v>
      </c>
      <c r="Z44" s="128">
        <f>Y44-X44</f>
        <v>305.3999999999992</v>
      </c>
      <c r="AA44" s="152">
        <f>Y44/W44</f>
        <v>0.5354772163902244</v>
      </c>
      <c r="AB44" s="128">
        <f>AB8+AB25</f>
        <v>7546</v>
      </c>
      <c r="AC44" s="128">
        <f>AC8+AC25</f>
        <v>4555.799999999999</v>
      </c>
      <c r="AD44" s="128">
        <f>AD8+AD25+0.1</f>
        <v>5308.900000000001</v>
      </c>
      <c r="AE44" s="128">
        <f>AD44-AC44</f>
        <v>753.1000000000013</v>
      </c>
      <c r="AF44" s="151">
        <f>AD44/AB44</f>
        <v>0.7035382984362577</v>
      </c>
      <c r="AG44" s="128">
        <f>AG8+AG25</f>
        <v>78314.4</v>
      </c>
      <c r="AH44" s="128">
        <f>AH8+AH25</f>
        <v>38521.8</v>
      </c>
      <c r="AI44" s="128">
        <f>AI8+AI25</f>
        <v>40071.200000000004</v>
      </c>
      <c r="AJ44" s="128">
        <f>AI44-AH44</f>
        <v>1549.4000000000015</v>
      </c>
      <c r="AK44" s="152">
        <f>AI44/AG44</f>
        <v>0.5116709059891924</v>
      </c>
      <c r="AL44" s="128">
        <f>AL8+AL25</f>
        <v>13292.499999999998</v>
      </c>
      <c r="AM44" s="128">
        <f>AM8+AM25</f>
        <v>6727.2</v>
      </c>
      <c r="AN44" s="128">
        <f>AN8+AN25</f>
        <v>9040</v>
      </c>
      <c r="AO44" s="128">
        <f>AN44-AM44</f>
        <v>2312.8</v>
      </c>
      <c r="AP44" s="151">
        <f>AN44/AL44</f>
        <v>0.6800827534323868</v>
      </c>
      <c r="AQ44" s="128">
        <f>AQ8+AQ25</f>
        <v>8098.700000000001</v>
      </c>
      <c r="AR44" s="128">
        <f>AR8+AR25</f>
        <v>3941.6</v>
      </c>
      <c r="AS44" s="128">
        <f>AS8+AS25</f>
        <v>5143.4</v>
      </c>
      <c r="AT44" s="128">
        <f>AS44-AR44</f>
        <v>1201.7999999999997</v>
      </c>
      <c r="AU44" s="152">
        <f>AS44/AQ44</f>
        <v>0.6350895822786372</v>
      </c>
      <c r="AV44" s="128">
        <f>AV8+AV25</f>
        <v>4389.099999999999</v>
      </c>
      <c r="AW44" s="128">
        <f>AW8+AW25</f>
        <v>2157.5</v>
      </c>
      <c r="AX44" s="128">
        <f>AX8+AX25</f>
        <v>2450.8</v>
      </c>
      <c r="AY44" s="128">
        <f>AX44-AW44</f>
        <v>293.3000000000002</v>
      </c>
      <c r="AZ44" s="122">
        <f>AX44/AV44</f>
        <v>0.5583832676402908</v>
      </c>
      <c r="BA44" s="129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5"/>
    </row>
    <row r="45" spans="1:53" s="12" customFormat="1" ht="18">
      <c r="A45" s="176"/>
      <c r="B45" s="176"/>
      <c r="C45" s="176"/>
      <c r="D45" s="176"/>
      <c r="E45" s="176"/>
      <c r="F45" s="176"/>
      <c r="G45" s="176"/>
      <c r="H45" s="176"/>
      <c r="I45" s="176"/>
      <c r="J45" s="63"/>
      <c r="K45" s="62"/>
      <c r="L45" s="62"/>
      <c r="M45" s="63"/>
      <c r="N45" s="63"/>
      <c r="O45" s="63"/>
      <c r="P45" s="63"/>
      <c r="Q45" s="63"/>
      <c r="R45" s="64"/>
      <c r="S45" s="64"/>
      <c r="T45" s="78"/>
      <c r="U45" s="64"/>
      <c r="V45" s="64"/>
      <c r="W45" s="64"/>
      <c r="X45" s="64"/>
      <c r="Y45" s="64"/>
      <c r="Z45" s="64"/>
      <c r="AA45" s="64"/>
      <c r="AB45" s="64"/>
      <c r="AC45" s="65"/>
      <c r="AD45" s="78" t="s">
        <v>26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3"/>
      <c r="AO45" s="64"/>
      <c r="AP45" s="64"/>
      <c r="AQ45" s="82"/>
      <c r="AR45" s="64"/>
      <c r="AS45" s="81"/>
      <c r="AT45" s="64"/>
      <c r="AU45" s="64"/>
      <c r="AV45" s="64"/>
      <c r="AW45" s="64"/>
      <c r="AX45" s="64"/>
      <c r="AY45" s="64"/>
      <c r="AZ45" s="64"/>
      <c r="BA45" s="27"/>
    </row>
    <row r="46" spans="5:50" s="6" customFormat="1" ht="18">
      <c r="E46" s="77"/>
      <c r="I46" s="3"/>
      <c r="J46" s="160"/>
      <c r="O46" s="67"/>
      <c r="T46" s="7"/>
      <c r="Y46" s="75"/>
      <c r="AD46" s="76"/>
      <c r="AI46" s="67"/>
      <c r="AN46" s="76"/>
      <c r="AS46" s="67"/>
      <c r="AX46" s="6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6:30" ht="18">
      <c r="F61" s="6"/>
      <c r="G61" s="6"/>
      <c r="H61" s="6"/>
      <c r="I61" s="3"/>
      <c r="J61" s="6"/>
      <c r="K61" s="6"/>
      <c r="L61" s="6"/>
      <c r="M61" s="6"/>
      <c r="N61" s="6"/>
      <c r="O61" s="7"/>
      <c r="P61" s="6"/>
      <c r="Q61" s="6"/>
      <c r="R61" s="6"/>
      <c r="S61" s="6"/>
      <c r="T61" s="7"/>
      <c r="U61" s="6"/>
      <c r="V61" s="6"/>
      <c r="W61" s="6"/>
      <c r="X61" s="6"/>
      <c r="Y61" s="7"/>
      <c r="Z61" s="6"/>
      <c r="AA61" s="6"/>
      <c r="AB61" s="6"/>
      <c r="AC61" s="6"/>
      <c r="AD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</sheetData>
  <sheetProtection/>
  <mergeCells count="65">
    <mergeCell ref="A45:I45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57" r:id="rId2"/>
  <colBreaks count="3" manualBreakCount="3">
    <brk id="17" max="44" man="1"/>
    <brk id="37" max="44" man="1"/>
    <brk id="5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2021-07-06T09:55:26Z</cp:lastPrinted>
  <dcterms:created xsi:type="dcterms:W3CDTF">2006-11-08T10:58:51Z</dcterms:created>
  <dcterms:modified xsi:type="dcterms:W3CDTF">2021-07-06T09:55:40Z</dcterms:modified>
  <cp:category/>
  <cp:version/>
  <cp:contentType/>
  <cp:contentStatus/>
</cp:coreProperties>
</file>