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'2017'!$A$1:$AP$42</definedName>
  </definedNames>
  <calcPr fullCalcOnLoad="1"/>
</workbook>
</file>

<file path=xl/sharedStrings.xml><?xml version="1.0" encoding="utf-8"?>
<sst xmlns="http://schemas.openxmlformats.org/spreadsheetml/2006/main" count="90" uniqueCount="54">
  <si>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</si>
  <si>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</si>
  <si>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</si>
  <si>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</si>
  <si>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</si>
  <si>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</si>
  <si>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</si>
  <si>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</si>
  <si>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</si>
  <si>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</si>
  <si>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</si>
  <si>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</si>
  <si>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</si>
  <si>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</si>
  <si>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</si>
  <si>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</si>
  <si>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</si>
  <si>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</si>
  <si>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</si>
  <si>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</si>
  <si>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</si>
  <si>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</si>
  <si>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</si>
  <si>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</si>
  <si>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</si>
  <si>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</si>
  <si>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</si>
  <si>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</si>
  <si>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</si>
  <si>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</si>
  <si>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</si>
  <si>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</si>
  <si>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</si>
  <si>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</si>
  <si>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</si>
  <si>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</si>
  <si>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</si>
  <si>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</si>
  <si>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</si>
  <si>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</si>
  <si>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</si>
  <si>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</si>
  <si>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</si>
  <si>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</si>
  <si>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</si>
  <si>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</si>
  <si>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</si>
  <si>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</si>
  <si>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января 2021 года (по отчету)</t>
  </si>
  <si>
    <t>Фактич.поступление на 01.01.21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</si>
  <si>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</si>
  <si>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Отклонение </t>
  </si>
  <si>
    <t>Отклонение 12</t>
  </si>
  <si>
    <t>Отклонение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</si>
</sst>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18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0" xfId="0" applyNumberFormat="1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2" xfId="0" applyNumberFormat="1" applyFont="1" applyFill="1" applyBorder="1" applyAlignment="1">
      <alignment horizontal="center" vertical="center"/>
    </xf>
    <xf numFmtId="173" fontId="9" fillId="0" borderId="21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173" fontId="10" fillId="0" borderId="21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3" xfId="0" applyNumberFormat="1" applyFont="1" applyBorder="1" applyAlignment="1">
      <alignment horizontal="center" vertical="center"/>
    </xf>
    <xf numFmtId="174" fontId="10" fillId="0" borderId="22" xfId="0" applyNumberFormat="1" applyFont="1" applyFill="1" applyBorder="1" applyAlignment="1">
      <alignment horizontal="center" vertical="center"/>
    </xf>
    <xf numFmtId="173" fontId="10" fillId="0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11" fillId="0" borderId="21" xfId="0" applyNumberFormat="1" applyFont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74" fontId="11" fillId="0" borderId="2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10" fillId="0" borderId="23" xfId="0" applyNumberFormat="1" applyFont="1" applyFill="1" applyBorder="1" applyAlignment="1">
      <alignment horizontal="center" vertical="center"/>
    </xf>
    <xf numFmtId="173" fontId="69" fillId="0" borderId="0" xfId="0" applyNumberFormat="1" applyFont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2" xfId="0" applyNumberFormat="1" applyFont="1" applyFill="1" applyBorder="1" applyAlignment="1">
      <alignment horizontal="center" vertical="center"/>
    </xf>
    <xf numFmtId="9" fontId="10" fillId="0" borderId="22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10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173" fontId="24" fillId="0" borderId="20" xfId="0" applyNumberFormat="1" applyFont="1" applyBorder="1" applyAlignment="1">
      <alignment horizontal="center" vertical="center"/>
    </xf>
    <xf numFmtId="173" fontId="24" fillId="0" borderId="21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174" fontId="24" fillId="0" borderId="22" xfId="0" applyNumberFormat="1" applyFont="1" applyFill="1" applyBorder="1" applyAlignment="1">
      <alignment horizontal="center" vertical="center"/>
    </xf>
    <xf numFmtId="173" fontId="24" fillId="0" borderId="21" xfId="0" applyNumberFormat="1" applyFont="1" applyFill="1" applyBorder="1" applyAlignment="1">
      <alignment horizontal="center" vertical="center"/>
    </xf>
    <xf numFmtId="174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4" fillId="0" borderId="21" xfId="0" applyNumberFormat="1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173" fontId="9" fillId="33" borderId="28" xfId="0" applyNumberFormat="1" applyFont="1" applyFill="1" applyBorder="1" applyAlignment="1">
      <alignment horizontal="center" vertical="center"/>
    </xf>
    <xf numFmtId="173" fontId="9" fillId="33" borderId="29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30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31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3" fontId="9" fillId="33" borderId="34" xfId="0" applyNumberFormat="1" applyFont="1" applyFill="1" applyBorder="1" applyAlignment="1">
      <alignment horizontal="center" vertical="center"/>
    </xf>
    <xf numFmtId="174" fontId="9" fillId="33" borderId="32" xfId="0" applyNumberFormat="1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173" fontId="4" fillId="0" borderId="0" xfId="0" applyNumberFormat="1" applyFont="1" applyBorder="1" applyAlignment="1">
      <alignment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0" fontId="10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73" fontId="10" fillId="33" borderId="29" xfId="0" applyNumberFormat="1" applyFont="1" applyFill="1" applyBorder="1" applyAlignment="1">
      <alignment horizontal="center" vertical="center"/>
    </xf>
    <xf numFmtId="174" fontId="10" fillId="33" borderId="30" xfId="0" applyNumberFormat="1" applyFont="1" applyFill="1" applyBorder="1" applyAlignment="1">
      <alignment horizontal="center" vertical="center"/>
    </xf>
    <xf numFmtId="174" fontId="10" fillId="0" borderId="45" xfId="0" applyNumberFormat="1" applyFont="1" applyFill="1" applyBorder="1" applyAlignment="1">
      <alignment horizontal="center" vertical="center"/>
    </xf>
    <xf numFmtId="9" fontId="10" fillId="0" borderId="16" xfId="0" applyNumberFormat="1" applyFont="1" applyFill="1" applyBorder="1" applyAlignment="1">
      <alignment horizontal="center" vertical="center"/>
    </xf>
    <xf numFmtId="173" fontId="10" fillId="0" borderId="44" xfId="0" applyNumberFormat="1" applyFont="1" applyBorder="1" applyAlignment="1">
      <alignment horizontal="center" vertical="center"/>
    </xf>
    <xf numFmtId="173" fontId="10" fillId="0" borderId="37" xfId="0" applyNumberFormat="1" applyFont="1" applyBorder="1" applyAlignment="1">
      <alignment horizontal="center" vertical="center"/>
    </xf>
    <xf numFmtId="174" fontId="10" fillId="0" borderId="16" xfId="0" applyNumberFormat="1" applyFont="1" applyFill="1" applyBorder="1" applyAlignment="1">
      <alignment horizontal="center" vertical="center"/>
    </xf>
    <xf numFmtId="173" fontId="11" fillId="0" borderId="14" xfId="0" applyNumberFormat="1" applyFont="1" applyBorder="1" applyAlignment="1">
      <alignment horizontal="center" vertical="center"/>
    </xf>
    <xf numFmtId="173" fontId="10" fillId="33" borderId="34" xfId="0" applyNumberFormat="1" applyFont="1" applyFill="1" applyBorder="1" applyAlignment="1">
      <alignment horizontal="center" vertical="center"/>
    </xf>
    <xf numFmtId="173" fontId="10" fillId="33" borderId="48" xfId="0" applyNumberFormat="1" applyFont="1" applyFill="1" applyBorder="1" applyAlignment="1">
      <alignment horizontal="center" vertical="center"/>
    </xf>
    <xf numFmtId="173" fontId="10" fillId="33" borderId="25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173" fontId="10" fillId="33" borderId="31" xfId="0" applyNumberFormat="1" applyFont="1" applyFill="1" applyBorder="1" applyAlignment="1">
      <alignment horizontal="center" vertical="center"/>
    </xf>
    <xf numFmtId="173" fontId="10" fillId="0" borderId="47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8" fillId="0" borderId="40" xfId="0" applyFont="1" applyBorder="1" applyAlignment="1">
      <alignment horizontal="left" vertical="center"/>
    </xf>
    <xf numFmtId="9" fontId="10" fillId="0" borderId="45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2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173" fontId="9" fillId="33" borderId="12" xfId="0" applyNumberFormat="1" applyFont="1" applyFill="1" applyBorder="1" applyAlignment="1">
      <alignment horizontal="center" vertical="center"/>
    </xf>
    <xf numFmtId="173" fontId="10" fillId="33" borderId="12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173" fontId="10" fillId="0" borderId="14" xfId="0" applyNumberFormat="1" applyFont="1" applyBorder="1" applyAlignment="1">
      <alignment horizontal="center" vertical="center"/>
    </xf>
    <xf numFmtId="173" fontId="10" fillId="0" borderId="12" xfId="0" applyNumberFormat="1" applyFont="1" applyBorder="1" applyAlignment="1">
      <alignment horizontal="center" vertical="center"/>
    </xf>
    <xf numFmtId="173" fontId="10" fillId="0" borderId="15" xfId="0" applyNumberFormat="1" applyFont="1" applyBorder="1" applyAlignment="1">
      <alignment horizontal="center" vertical="center"/>
    </xf>
    <xf numFmtId="173" fontId="10" fillId="0" borderId="15" xfId="0" applyNumberFormat="1" applyFont="1" applyFill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/>
    </xf>
    <xf numFmtId="174" fontId="11" fillId="0" borderId="16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173" fontId="10" fillId="0" borderId="14" xfId="0" applyNumberFormat="1" applyFont="1" applyFill="1" applyBorder="1" applyAlignment="1">
      <alignment horizontal="center" vertical="center"/>
    </xf>
    <xf numFmtId="174" fontId="11" fillId="0" borderId="45" xfId="0" applyNumberFormat="1" applyFont="1" applyFill="1" applyBorder="1" applyAlignment="1">
      <alignment horizontal="center" vertical="center"/>
    </xf>
    <xf numFmtId="9" fontId="11" fillId="0" borderId="22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4" fontId="2" fillId="33" borderId="5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4" fontId="1" fillId="0" borderId="50" xfId="0" applyNumberFormat="1" applyFont="1" applyFill="1" applyBorder="1" applyAlignment="1">
      <alignment vertical="center"/>
    </xf>
    <xf numFmtId="174" fontId="2" fillId="0" borderId="50" xfId="0" applyNumberFormat="1" applyFont="1" applyFill="1" applyBorder="1" applyAlignment="1">
      <alignment vertical="center"/>
    </xf>
    <xf numFmtId="174" fontId="9" fillId="0" borderId="26" xfId="0" applyNumberFormat="1" applyFont="1" applyFill="1" applyBorder="1" applyAlignment="1">
      <alignment horizontal="center" vertical="center"/>
    </xf>
    <xf numFmtId="174" fontId="10" fillId="0" borderId="4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3291972"/>
        <c:axId val="62514757"/>
      </c:barChart>
      <c:catAx>
        <c:axId val="4329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14757"/>
        <c:crosses val="autoZero"/>
        <c:auto val="1"/>
        <c:lblOffset val="100"/>
        <c:tickLblSkip val="1"/>
        <c:noMultiLvlLbl val="0"/>
      </c:catAx>
      <c:valAx>
        <c:axId val="62514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91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927366"/>
        <c:axId val="51468551"/>
      </c:barChart>
      <c:catAx>
        <c:axId val="369273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468551"/>
        <c:crosses val="autoZero"/>
        <c:auto val="1"/>
        <c:lblOffset val="100"/>
        <c:tickLblSkip val="1"/>
        <c:noMultiLvlLbl val="0"/>
      </c:catAx>
      <c:valAx>
        <c:axId val="514685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27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7121480"/>
        <c:axId val="21908681"/>
      </c:bar3DChart>
      <c:catAx>
        <c:axId val="5712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908681"/>
        <c:crosses val="autoZero"/>
        <c:auto val="1"/>
        <c:lblOffset val="100"/>
        <c:tickLblSkip val="1"/>
        <c:noMultiLvlLbl val="0"/>
      </c:catAx>
      <c:valAx>
        <c:axId val="21908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14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4778122"/>
        <c:axId val="21053835"/>
      </c:bar3DChart>
      <c:catAx>
        <c:axId val="1477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053835"/>
        <c:crosses val="autoZero"/>
        <c:auto val="1"/>
        <c:lblOffset val="100"/>
        <c:tickLblSkip val="1"/>
        <c:noMultiLvlLbl val="0"/>
      </c:catAx>
      <c:valAx>
        <c:axId val="21053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8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6321996"/>
        <c:axId val="33208141"/>
      </c:bar3DChart>
      <c:catAx>
        <c:axId val="263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208141"/>
        <c:crosses val="autoZero"/>
        <c:auto val="1"/>
        <c:lblOffset val="100"/>
        <c:tickLblSkip val="1"/>
        <c:noMultiLvlLbl val="0"/>
      </c:catAx>
      <c:valAx>
        <c:axId val="33208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219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42</xdr:row>
      <xdr:rowOff>0</xdr:rowOff>
    </xdr:from>
    <xdr:to>
      <xdr:col>12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5725" y="10020300"/>
        <a:ext cx="11563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42</xdr:row>
      <xdr:rowOff>0</xdr:rowOff>
    </xdr:from>
    <xdr:to>
      <xdr:col>19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3249275" y="10020300"/>
        <a:ext cx="3933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42</xdr:row>
      <xdr:rowOff>0</xdr:rowOff>
    </xdr:from>
    <xdr:to>
      <xdr:col>26</xdr:col>
      <xdr:colOff>419100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17183100" y="10020300"/>
        <a:ext cx="6115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533400</xdr:colOff>
      <xdr:row>42</xdr:row>
      <xdr:rowOff>0</xdr:rowOff>
    </xdr:from>
    <xdr:to>
      <xdr:col>31</xdr:col>
      <xdr:colOff>933450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23412450" y="10020300"/>
        <a:ext cx="4524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0</xdr:colOff>
      <xdr:row>42</xdr:row>
      <xdr:rowOff>0</xdr:rowOff>
    </xdr:from>
    <xdr:to>
      <xdr:col>39</xdr:col>
      <xdr:colOff>238125</xdr:colOff>
      <xdr:row>42</xdr:row>
      <xdr:rowOff>0</xdr:rowOff>
    </xdr:to>
    <xdr:graphicFrame>
      <xdr:nvGraphicFramePr>
        <xdr:cNvPr id="5" name="Chart 5"/>
        <xdr:cNvGraphicFramePr/>
      </xdr:nvGraphicFramePr>
      <xdr:xfrm>
        <a:off x="29479875" y="10020300"/>
        <a:ext cx="4295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16"/>
  <sheetViews>
    <sheetView tabSelected="1" zoomScale="90" zoomScaleNormal="90" zoomScaleSheetLayoutView="80" zoomScalePageLayoutView="0" workbookViewId="0" topLeftCell="A25">
      <pane xSplit="2" topLeftCell="I1" activePane="topRight" state="frozen"/>
      <selection pane="topLeft" activeCell="A1" sqref="A1"/>
      <selection pane="topRight" activeCell="AA3" sqref="AA3:AA4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2.25390625" style="1" customWidth="1"/>
    <col min="5" max="5" width="10.375" style="1" customWidth="1"/>
    <col min="6" max="6" width="10.625" style="2" customWidth="1"/>
    <col min="7" max="7" width="10.75390625" style="1" customWidth="1"/>
    <col min="8" max="9" width="12.125" style="1" customWidth="1"/>
    <col min="10" max="10" width="10.625" style="2" customWidth="1"/>
    <col min="11" max="11" width="12.00390625" style="1" customWidth="1"/>
    <col min="12" max="12" width="12.75390625" style="7" customWidth="1"/>
    <col min="13" max="13" width="10.25390625" style="1" customWidth="1"/>
    <col min="14" max="14" width="10.75390625" style="2" customWidth="1"/>
    <col min="15" max="15" width="10.00390625" style="1" customWidth="1"/>
    <col min="16" max="16" width="12.75390625" style="7" customWidth="1"/>
    <col min="17" max="17" width="9.875" style="1" customWidth="1"/>
    <col min="18" max="18" width="10.25390625" style="2" customWidth="1"/>
    <col min="19" max="19" width="8.75390625" style="1" customWidth="1"/>
    <col min="20" max="20" width="12.125" style="7" customWidth="1"/>
    <col min="21" max="21" width="10.125" style="1" customWidth="1"/>
    <col min="22" max="22" width="10.00390625" style="2" customWidth="1"/>
    <col min="23" max="23" width="9.125" style="1" customWidth="1"/>
    <col min="24" max="24" width="12.25390625" style="7" customWidth="1"/>
    <col min="25" max="25" width="10.375" style="1" customWidth="1"/>
    <col min="26" max="26" width="10.75390625" style="1" customWidth="1"/>
    <col min="27" max="27" width="10.125" style="1" customWidth="1"/>
    <col min="28" max="28" width="12.625" style="7" customWidth="1"/>
    <col min="29" max="29" width="10.375" style="1" customWidth="1"/>
    <col min="30" max="30" width="10.00390625" style="1" customWidth="1"/>
    <col min="31" max="31" width="11.00390625" style="1" customWidth="1"/>
    <col min="32" max="32" width="12.25390625" style="7" customWidth="1"/>
    <col min="33" max="33" width="10.00390625" style="1" customWidth="1"/>
    <col min="34" max="34" width="10.25390625" style="1" customWidth="1"/>
    <col min="35" max="35" width="9.75390625" style="1" customWidth="1"/>
    <col min="36" max="36" width="12.375" style="7" customWidth="1"/>
    <col min="37" max="37" width="10.625" style="1" customWidth="1"/>
    <col min="38" max="38" width="10.375" style="1" customWidth="1"/>
    <col min="39" max="39" width="10.125" style="1" customWidth="1"/>
    <col min="40" max="40" width="12.25390625" style="7" customWidth="1"/>
    <col min="41" max="41" width="9.875" style="1" customWidth="1"/>
    <col min="42" max="42" width="10.375" style="1" customWidth="1"/>
    <col min="43" max="43" width="13.125" style="1" customWidth="1"/>
    <col min="44" max="76" width="9.125" style="1" customWidth="1"/>
    <col min="77" max="77" width="0.12890625" style="1" hidden="1" customWidth="1"/>
    <col min="78" max="86" width="9.125" style="1" hidden="1" customWidth="1"/>
    <col min="87" max="87" width="1.625" style="1" hidden="1" customWidth="1"/>
    <col min="88" max="104" width="9.125" style="1" hidden="1" customWidth="1"/>
    <col min="105" max="105" width="57.00390625" style="1" customWidth="1"/>
    <col min="106" max="106" width="184.625" style="1" customWidth="1"/>
    <col min="107" max="114" width="9.125" style="1" hidden="1" customWidth="1"/>
    <col min="115" max="16384" width="9.125" style="1" customWidth="1"/>
  </cols>
  <sheetData>
    <row r="1" spans="1:43" s="56" customFormat="1" ht="31.5" customHeight="1">
      <c r="A1" s="128" t="s">
        <v>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53"/>
      <c r="N1" s="54"/>
      <c r="O1" s="55"/>
      <c r="P1" s="57"/>
      <c r="R1" s="58"/>
      <c r="T1" s="57"/>
      <c r="V1" s="58"/>
      <c r="X1" s="57"/>
      <c r="AB1" s="57"/>
      <c r="AF1" s="57"/>
      <c r="AJ1" s="57"/>
      <c r="AN1" s="57"/>
      <c r="AP1" s="58"/>
      <c r="AQ1" s="58"/>
    </row>
    <row r="2" spans="1:43" s="10" customFormat="1" ht="15" customHeight="1">
      <c r="A2" s="108" t="s">
        <v>0</v>
      </c>
      <c r="B2" s="111" t="s">
        <v>1</v>
      </c>
      <c r="C2" s="116" t="s">
        <v>15</v>
      </c>
      <c r="D2" s="117"/>
      <c r="E2" s="117"/>
      <c r="F2" s="118"/>
      <c r="G2" s="172" t="s">
        <v>14</v>
      </c>
      <c r="H2" s="120"/>
      <c r="I2" s="120"/>
      <c r="J2" s="173"/>
      <c r="K2" s="119" t="s">
        <v>2</v>
      </c>
      <c r="L2" s="120"/>
      <c r="M2" s="120"/>
      <c r="N2" s="121"/>
      <c r="O2" s="120" t="s">
        <v>7</v>
      </c>
      <c r="P2" s="120"/>
      <c r="Q2" s="120"/>
      <c r="R2" s="121"/>
      <c r="S2" s="120" t="s">
        <v>12</v>
      </c>
      <c r="T2" s="120"/>
      <c r="U2" s="120"/>
      <c r="V2" s="121"/>
      <c r="W2" s="120" t="s">
        <v>11</v>
      </c>
      <c r="X2" s="120"/>
      <c r="Y2" s="120"/>
      <c r="Z2" s="121"/>
      <c r="AA2" s="120" t="s">
        <v>13</v>
      </c>
      <c r="AB2" s="120"/>
      <c r="AC2" s="120"/>
      <c r="AD2" s="121"/>
      <c r="AE2" s="120" t="s">
        <v>10</v>
      </c>
      <c r="AF2" s="120"/>
      <c r="AG2" s="120"/>
      <c r="AH2" s="121"/>
      <c r="AI2" s="120" t="s">
        <v>9</v>
      </c>
      <c r="AJ2" s="120"/>
      <c r="AK2" s="120"/>
      <c r="AL2" s="121"/>
      <c r="AM2" s="120" t="s">
        <v>8</v>
      </c>
      <c r="AN2" s="120"/>
      <c r="AO2" s="120"/>
      <c r="AP2" s="121"/>
      <c r="AQ2" s="3"/>
    </row>
    <row r="3" spans="1:43" s="10" customFormat="1" ht="19.5" customHeight="1">
      <c r="A3" s="110"/>
      <c r="B3" s="112"/>
      <c r="C3" s="126" t="s">
        <v>6</v>
      </c>
      <c r="D3" s="108" t="s">
        <v>49</v>
      </c>
      <c r="E3" s="108" t="s">
        <v>51</v>
      </c>
      <c r="F3" s="124" t="s">
        <v>20</v>
      </c>
      <c r="G3" s="122" t="s">
        <v>6</v>
      </c>
      <c r="H3" s="108" t="s">
        <v>49</v>
      </c>
      <c r="I3" s="108" t="s">
        <v>53</v>
      </c>
      <c r="J3" s="108" t="s">
        <v>20</v>
      </c>
      <c r="K3" s="114" t="s">
        <v>6</v>
      </c>
      <c r="L3" s="108" t="s">
        <v>49</v>
      </c>
      <c r="M3" s="108" t="s">
        <v>51</v>
      </c>
      <c r="N3" s="124" t="s">
        <v>20</v>
      </c>
      <c r="O3" s="122" t="s">
        <v>6</v>
      </c>
      <c r="P3" s="108" t="s">
        <v>49</v>
      </c>
      <c r="Q3" s="108" t="s">
        <v>51</v>
      </c>
      <c r="R3" s="124" t="s">
        <v>20</v>
      </c>
      <c r="S3" s="122" t="s">
        <v>6</v>
      </c>
      <c r="T3" s="108" t="s">
        <v>49</v>
      </c>
      <c r="U3" s="108" t="s">
        <v>51</v>
      </c>
      <c r="V3" s="124" t="s">
        <v>20</v>
      </c>
      <c r="W3" s="122" t="s">
        <v>6</v>
      </c>
      <c r="X3" s="108" t="s">
        <v>49</v>
      </c>
      <c r="Y3" s="108" t="s">
        <v>51</v>
      </c>
      <c r="Z3" s="124" t="s">
        <v>20</v>
      </c>
      <c r="AA3" s="122" t="s">
        <v>6</v>
      </c>
      <c r="AB3" s="108" t="s">
        <v>49</v>
      </c>
      <c r="AC3" s="108" t="s">
        <v>51</v>
      </c>
      <c r="AD3" s="124" t="s">
        <v>20</v>
      </c>
      <c r="AE3" s="122" t="s">
        <v>6</v>
      </c>
      <c r="AF3" s="108" t="s">
        <v>49</v>
      </c>
      <c r="AG3" s="108" t="s">
        <v>52</v>
      </c>
      <c r="AH3" s="124" t="s">
        <v>20</v>
      </c>
      <c r="AI3" s="122" t="s">
        <v>6</v>
      </c>
      <c r="AJ3" s="108" t="s">
        <v>49</v>
      </c>
      <c r="AK3" s="108" t="s">
        <v>51</v>
      </c>
      <c r="AL3" s="124" t="s">
        <v>20</v>
      </c>
      <c r="AM3" s="122" t="s">
        <v>6</v>
      </c>
      <c r="AN3" s="108" t="s">
        <v>49</v>
      </c>
      <c r="AO3" s="108" t="s">
        <v>51</v>
      </c>
      <c r="AP3" s="124" t="s">
        <v>20</v>
      </c>
      <c r="AQ3" s="4"/>
    </row>
    <row r="4" spans="1:43" s="10" customFormat="1" ht="27" customHeight="1">
      <c r="A4" s="109"/>
      <c r="B4" s="113"/>
      <c r="C4" s="127"/>
      <c r="D4" s="109"/>
      <c r="E4" s="109"/>
      <c r="F4" s="125"/>
      <c r="G4" s="123"/>
      <c r="H4" s="109"/>
      <c r="I4" s="109"/>
      <c r="J4" s="109"/>
      <c r="K4" s="115"/>
      <c r="L4" s="109"/>
      <c r="M4" s="109"/>
      <c r="N4" s="125"/>
      <c r="O4" s="123"/>
      <c r="P4" s="109"/>
      <c r="Q4" s="109"/>
      <c r="R4" s="125"/>
      <c r="S4" s="123"/>
      <c r="T4" s="109"/>
      <c r="U4" s="109"/>
      <c r="V4" s="125"/>
      <c r="W4" s="123"/>
      <c r="X4" s="109"/>
      <c r="Y4" s="109"/>
      <c r="Z4" s="125"/>
      <c r="AA4" s="123"/>
      <c r="AB4" s="109"/>
      <c r="AC4" s="109"/>
      <c r="AD4" s="125"/>
      <c r="AE4" s="123"/>
      <c r="AF4" s="109"/>
      <c r="AG4" s="109"/>
      <c r="AH4" s="125"/>
      <c r="AI4" s="123"/>
      <c r="AJ4" s="109"/>
      <c r="AK4" s="109"/>
      <c r="AL4" s="125"/>
      <c r="AM4" s="123"/>
      <c r="AN4" s="109"/>
      <c r="AO4" s="109"/>
      <c r="AP4" s="125"/>
      <c r="AQ4" s="4"/>
    </row>
    <row r="5" spans="1:43" s="10" customFormat="1" ht="12" customHeight="1" thickBot="1">
      <c r="A5" s="11">
        <v>1</v>
      </c>
      <c r="B5" s="12">
        <v>2</v>
      </c>
      <c r="C5" s="13">
        <v>3</v>
      </c>
      <c r="D5" s="11">
        <v>5</v>
      </c>
      <c r="E5" s="11">
        <v>6</v>
      </c>
      <c r="F5" s="15">
        <v>7</v>
      </c>
      <c r="G5" s="14">
        <v>8</v>
      </c>
      <c r="H5" s="11">
        <v>10</v>
      </c>
      <c r="I5" s="11">
        <v>11</v>
      </c>
      <c r="J5" s="11">
        <v>12</v>
      </c>
      <c r="K5" s="14">
        <v>13</v>
      </c>
      <c r="L5" s="11">
        <v>15</v>
      </c>
      <c r="M5" s="11">
        <v>16</v>
      </c>
      <c r="N5" s="15">
        <v>17</v>
      </c>
      <c r="O5" s="16">
        <v>18</v>
      </c>
      <c r="P5" s="17">
        <v>20</v>
      </c>
      <c r="Q5" s="17">
        <v>21</v>
      </c>
      <c r="R5" s="18">
        <v>22</v>
      </c>
      <c r="S5" s="16">
        <v>23</v>
      </c>
      <c r="T5" s="17">
        <v>25</v>
      </c>
      <c r="U5" s="17">
        <v>26</v>
      </c>
      <c r="V5" s="18">
        <v>27</v>
      </c>
      <c r="W5" s="19">
        <v>28</v>
      </c>
      <c r="X5" s="20">
        <v>30</v>
      </c>
      <c r="Y5" s="20">
        <v>31</v>
      </c>
      <c r="Z5" s="21">
        <v>32</v>
      </c>
      <c r="AA5" s="19">
        <v>33</v>
      </c>
      <c r="AB5" s="23">
        <v>35</v>
      </c>
      <c r="AC5" s="23">
        <v>36</v>
      </c>
      <c r="AD5" s="24">
        <v>37</v>
      </c>
      <c r="AE5" s="22">
        <v>38</v>
      </c>
      <c r="AF5" s="20">
        <v>40</v>
      </c>
      <c r="AG5" s="20">
        <v>41</v>
      </c>
      <c r="AH5" s="21">
        <v>42</v>
      </c>
      <c r="AI5" s="19">
        <v>43</v>
      </c>
      <c r="AJ5" s="20">
        <v>45</v>
      </c>
      <c r="AK5" s="20">
        <v>46</v>
      </c>
      <c r="AL5" s="21">
        <v>47</v>
      </c>
      <c r="AM5" s="19">
        <v>48</v>
      </c>
      <c r="AN5" s="20">
        <v>50</v>
      </c>
      <c r="AO5" s="20">
        <v>51</v>
      </c>
      <c r="AP5" s="21">
        <v>52</v>
      </c>
      <c r="AQ5" s="25"/>
    </row>
    <row r="6" spans="1:43" s="95" customFormat="1" ht="15" customHeight="1" thickBot="1">
      <c r="A6" s="102"/>
      <c r="B6" s="103" t="s">
        <v>21</v>
      </c>
      <c r="C6" s="98">
        <f>G6+K6</f>
        <v>251365.00000000003</v>
      </c>
      <c r="D6" s="99">
        <f>H6+L6</f>
        <v>265726.5</v>
      </c>
      <c r="E6" s="100">
        <f>D6-C6</f>
        <v>14361.49999999997</v>
      </c>
      <c r="F6" s="101">
        <f>D6/C6</f>
        <v>1.057134048097388</v>
      </c>
      <c r="G6" s="100">
        <f>G7+G8+G9+G18+G21</f>
        <v>146256.40000000002</v>
      </c>
      <c r="H6" s="100">
        <f>H7+H8+H9+H18+H21</f>
        <v>156862.80000000002</v>
      </c>
      <c r="I6" s="100">
        <f>H6-G6</f>
        <v>10606.399999999994</v>
      </c>
      <c r="J6" s="101">
        <f>H6/G6</f>
        <v>1.0725192196717546</v>
      </c>
      <c r="K6" s="100">
        <f>K7+K8+K9+K13+K21</f>
        <v>105108.6</v>
      </c>
      <c r="L6" s="100">
        <f>L7+L8+L9+L13+L21</f>
        <v>108863.69999999998</v>
      </c>
      <c r="M6" s="100">
        <f>L6-K6</f>
        <v>3755.0999999999767</v>
      </c>
      <c r="N6" s="101">
        <f>L6/K6</f>
        <v>1.0357259063482909</v>
      </c>
      <c r="O6" s="91">
        <f>O7+O8+O9+O13+O21</f>
        <v>1841</v>
      </c>
      <c r="P6" s="91">
        <f>P7+P8+P9+P13+P21</f>
        <v>1733.5</v>
      </c>
      <c r="Q6" s="91">
        <f>P6-O6</f>
        <v>-107.5</v>
      </c>
      <c r="R6" s="93">
        <f>P6/O6</f>
        <v>0.9416078218359587</v>
      </c>
      <c r="S6" s="91">
        <f>S7+S8+S9+S13+S21</f>
        <v>4529.6</v>
      </c>
      <c r="T6" s="91">
        <f>T7+T8+T9+T13+T21</f>
        <v>4451.5</v>
      </c>
      <c r="U6" s="129">
        <f>T6-S6</f>
        <v>-78.10000000000036</v>
      </c>
      <c r="V6" s="130">
        <f>T6/S6</f>
        <v>0.9827578594136347</v>
      </c>
      <c r="W6" s="91">
        <f>W7+W8+W9+W13+W21</f>
        <v>6530</v>
      </c>
      <c r="X6" s="91">
        <f>X7+X8+X9+X13+X21</f>
        <v>7105</v>
      </c>
      <c r="Y6" s="91">
        <f>X6-W6</f>
        <v>575</v>
      </c>
      <c r="Z6" s="93">
        <f>X6/W6</f>
        <v>1.0880551301684533</v>
      </c>
      <c r="AA6" s="91">
        <f>AA7+AA8+AA9+AA13+AA21</f>
        <v>68127.5</v>
      </c>
      <c r="AB6" s="91">
        <f>AB7+AB8+AB9+AB13+AB21</f>
        <v>69453.6</v>
      </c>
      <c r="AC6" s="91">
        <f>AB6-AA6</f>
        <v>1326.1000000000058</v>
      </c>
      <c r="AD6" s="93">
        <f>AB6/AA6</f>
        <v>1.0194649737624308</v>
      </c>
      <c r="AE6" s="91">
        <f>AE7+AE8+AE9+AE13+AE21</f>
        <v>12539.1</v>
      </c>
      <c r="AF6" s="91">
        <f>AF7+AF8+AF9+AF13+AF21</f>
        <v>13007.9</v>
      </c>
      <c r="AG6" s="100">
        <f>AF6-AE6</f>
        <v>468.7999999999993</v>
      </c>
      <c r="AH6" s="101">
        <f>AF6/AE6</f>
        <v>1.037387053297286</v>
      </c>
      <c r="AI6" s="91">
        <f>AI7++AI8+AI9+AI13+AI21</f>
        <v>6877.5</v>
      </c>
      <c r="AJ6" s="91">
        <f>AJ7++AJ8+AJ9+AJ13+AJ21</f>
        <v>7647.4</v>
      </c>
      <c r="AK6" s="100">
        <f>AJ6-AI6</f>
        <v>769.8999999999996</v>
      </c>
      <c r="AL6" s="101">
        <f>AJ6/AI6</f>
        <v>1.1119447473645947</v>
      </c>
      <c r="AM6" s="91">
        <f>AM7+AM8+AM9+AM13+AM21</f>
        <v>4663.9</v>
      </c>
      <c r="AN6" s="91">
        <f>AN7+AN8+AN9+AN13+AN21</f>
        <v>5464.8</v>
      </c>
      <c r="AO6" s="100">
        <f>AN6-AM6</f>
        <v>800.9000000000005</v>
      </c>
      <c r="AP6" s="101">
        <f>AN6/AM6</f>
        <v>1.1717232359184375</v>
      </c>
      <c r="AQ6" s="104"/>
    </row>
    <row r="7" spans="1:43" s="9" customFormat="1" ht="15" customHeight="1">
      <c r="A7" s="26">
        <v>1</v>
      </c>
      <c r="B7" s="72" t="s">
        <v>39</v>
      </c>
      <c r="C7" s="35">
        <f>G7+K7</f>
        <v>115668.79999999999</v>
      </c>
      <c r="D7" s="37">
        <f>H7+L7</f>
        <v>122744.5</v>
      </c>
      <c r="E7" s="138">
        <f aca="true" t="shared" si="0" ref="E7:E41">D7-C7</f>
        <v>7075.700000000012</v>
      </c>
      <c r="F7" s="39">
        <f>D7/C7</f>
        <v>1.0611720706015797</v>
      </c>
      <c r="G7" s="36">
        <v>92066.9</v>
      </c>
      <c r="H7" s="36">
        <v>98466.3</v>
      </c>
      <c r="I7" s="138">
        <f aca="true" t="shared" si="1" ref="I7:I41">H7-G7</f>
        <v>6399.400000000009</v>
      </c>
      <c r="J7" s="39">
        <f>H7/G7</f>
        <v>1.0695081511379225</v>
      </c>
      <c r="K7" s="40">
        <f>O7+S7+W7+AA7+AE7+AI7+AM7</f>
        <v>23601.899999999998</v>
      </c>
      <c r="L7" s="40">
        <f>P7+T7+X7+AB7+AF7+AJ7+AN7</f>
        <v>24278.2</v>
      </c>
      <c r="M7" s="138">
        <f aca="true" t="shared" si="2" ref="M7:M41">L7-K7</f>
        <v>676.3000000000029</v>
      </c>
      <c r="N7" s="39">
        <f>L7/K7</f>
        <v>1.0286544727331275</v>
      </c>
      <c r="O7" s="36">
        <v>137.9</v>
      </c>
      <c r="P7" s="37">
        <v>171.4</v>
      </c>
      <c r="Q7" s="138">
        <f aca="true" t="shared" si="3" ref="Q7:Q41">P7-O7</f>
        <v>33.5</v>
      </c>
      <c r="R7" s="39">
        <f>P7/O7</f>
        <v>1.2429296591733139</v>
      </c>
      <c r="S7" s="36">
        <v>519.4</v>
      </c>
      <c r="T7" s="37">
        <v>710.4</v>
      </c>
      <c r="U7" s="138">
        <f aca="true" t="shared" si="4" ref="U7:U41">T7-S7</f>
        <v>191</v>
      </c>
      <c r="V7" s="39">
        <f>T7/S7</f>
        <v>1.3677319984597613</v>
      </c>
      <c r="W7" s="36">
        <v>523.7</v>
      </c>
      <c r="X7" s="37">
        <v>556.4</v>
      </c>
      <c r="Y7" s="138">
        <f aca="true" t="shared" si="5" ref="Y7:Y41">X7-W7</f>
        <v>32.69999999999993</v>
      </c>
      <c r="Z7" s="39">
        <f>X7/W7</f>
        <v>1.0624403284323085</v>
      </c>
      <c r="AA7" s="36">
        <v>18827.2</v>
      </c>
      <c r="AB7" s="37">
        <v>18850.4</v>
      </c>
      <c r="AC7" s="138">
        <f aca="true" t="shared" si="6" ref="AC7:AC41">AB7-AA7</f>
        <v>23.200000000000728</v>
      </c>
      <c r="AD7" s="39">
        <f>AB7/AA7</f>
        <v>1.0012322597093568</v>
      </c>
      <c r="AE7" s="36">
        <v>1667.3</v>
      </c>
      <c r="AF7" s="37">
        <v>1901.7</v>
      </c>
      <c r="AG7" s="138">
        <f aca="true" t="shared" si="7" ref="AG7:AG41">AF7-AE7</f>
        <v>234.4000000000001</v>
      </c>
      <c r="AH7" s="39">
        <f>AF7/AE7</f>
        <v>1.1405865771007018</v>
      </c>
      <c r="AI7" s="36">
        <v>1157.6</v>
      </c>
      <c r="AJ7" s="36">
        <v>1271.6</v>
      </c>
      <c r="AK7" s="138">
        <f aca="true" t="shared" si="8" ref="AK7:AK41">AJ7-AI7</f>
        <v>114</v>
      </c>
      <c r="AL7" s="39">
        <f>AJ7/AI7</f>
        <v>1.0984796129923982</v>
      </c>
      <c r="AM7" s="36">
        <v>768.8</v>
      </c>
      <c r="AN7" s="37">
        <v>816.3</v>
      </c>
      <c r="AO7" s="138">
        <f aca="true" t="shared" si="9" ref="AO7:AO41">AN7-AM7</f>
        <v>47.5</v>
      </c>
      <c r="AP7" s="39">
        <f>AN7/AM7</f>
        <v>1.0617845993756503</v>
      </c>
      <c r="AQ7" s="33"/>
    </row>
    <row r="8" spans="1:43" s="9" customFormat="1" ht="15" customHeight="1">
      <c r="A8" s="26">
        <v>2</v>
      </c>
      <c r="B8" s="27" t="s">
        <v>40</v>
      </c>
      <c r="C8" s="35">
        <f>G8+K8</f>
        <v>11727.4</v>
      </c>
      <c r="D8" s="37">
        <f>H8+L8</f>
        <v>11512.300000000001</v>
      </c>
      <c r="E8" s="140">
        <f t="shared" si="0"/>
        <v>-215.09999999999854</v>
      </c>
      <c r="F8" s="39">
        <f>D8/C8</f>
        <v>0.9816583385916743</v>
      </c>
      <c r="G8" s="36">
        <v>8456.3</v>
      </c>
      <c r="H8" s="36">
        <v>8301.2</v>
      </c>
      <c r="I8" s="139">
        <f t="shared" si="1"/>
        <v>-155.09999999999854</v>
      </c>
      <c r="J8" s="39">
        <f>H8/G8</f>
        <v>0.9816586450338802</v>
      </c>
      <c r="K8" s="40">
        <f>O8+S8+W8+AA8+AE8+AI8+AM8</f>
        <v>3271.1</v>
      </c>
      <c r="L8" s="40">
        <f>P8+T8+X8+AB8+AF8+AJ8+AN8</f>
        <v>3211.1</v>
      </c>
      <c r="M8" s="140">
        <f t="shared" si="2"/>
        <v>-60</v>
      </c>
      <c r="N8" s="39">
        <f>L8/K8</f>
        <v>0.9816575463911222</v>
      </c>
      <c r="O8" s="36"/>
      <c r="P8" s="36"/>
      <c r="Q8" s="140">
        <f t="shared" si="3"/>
        <v>0</v>
      </c>
      <c r="R8" s="39"/>
      <c r="S8" s="36"/>
      <c r="T8" s="36"/>
      <c r="U8" s="140">
        <f t="shared" si="4"/>
        <v>0</v>
      </c>
      <c r="V8" s="39"/>
      <c r="W8" s="36"/>
      <c r="X8" s="36"/>
      <c r="Y8" s="140">
        <f t="shared" si="5"/>
        <v>0</v>
      </c>
      <c r="Z8" s="39"/>
      <c r="AA8" s="36">
        <v>3271.1</v>
      </c>
      <c r="AB8" s="36">
        <v>3211.1</v>
      </c>
      <c r="AC8" s="140">
        <f t="shared" si="6"/>
        <v>-60</v>
      </c>
      <c r="AD8" s="39">
        <f>AB8/AA8</f>
        <v>0.9816575463911222</v>
      </c>
      <c r="AE8" s="36"/>
      <c r="AF8" s="36"/>
      <c r="AG8" s="140">
        <f t="shared" si="7"/>
        <v>0</v>
      </c>
      <c r="AH8" s="39"/>
      <c r="AI8" s="36"/>
      <c r="AJ8" s="36"/>
      <c r="AK8" s="140">
        <f t="shared" si="8"/>
        <v>0</v>
      </c>
      <c r="AL8" s="39"/>
      <c r="AM8" s="36"/>
      <c r="AN8" s="36"/>
      <c r="AO8" s="140">
        <f t="shared" si="9"/>
        <v>0</v>
      </c>
      <c r="AP8" s="39"/>
      <c r="AQ8" s="33"/>
    </row>
    <row r="9" spans="1:43" s="9" customFormat="1" ht="15" customHeight="1">
      <c r="A9" s="26">
        <v>3</v>
      </c>
      <c r="B9" s="27" t="s">
        <v>41</v>
      </c>
      <c r="C9" s="35">
        <f>G9+K9</f>
        <v>53961.9</v>
      </c>
      <c r="D9" s="37">
        <f>H9+L9</f>
        <v>55995.5</v>
      </c>
      <c r="E9" s="140">
        <f t="shared" si="0"/>
        <v>2033.5999999999985</v>
      </c>
      <c r="F9" s="39">
        <f>D9/C9</f>
        <v>1.037685848719189</v>
      </c>
      <c r="G9" s="36">
        <f>G10+G11+G12</f>
        <v>32032.4</v>
      </c>
      <c r="H9" s="36">
        <f>H10+H11+H12</f>
        <v>34233.1</v>
      </c>
      <c r="I9" s="139">
        <f t="shared" si="1"/>
        <v>2200.699999999997</v>
      </c>
      <c r="J9" s="39">
        <f>H9/G9</f>
        <v>1.068702313907169</v>
      </c>
      <c r="K9" s="40">
        <f>O9+S9+W9+AA9+AE9+AI9+AM9</f>
        <v>21929.5</v>
      </c>
      <c r="L9" s="40">
        <f>P9+T9+X9+AB9+AF9+AJ9+AN9</f>
        <v>21762.399999999998</v>
      </c>
      <c r="M9" s="140">
        <f t="shared" si="2"/>
        <v>-167.10000000000218</v>
      </c>
      <c r="N9" s="39">
        <f>L9/K9</f>
        <v>0.9923801272258829</v>
      </c>
      <c r="O9" s="36">
        <f>O10+O11</f>
        <v>332</v>
      </c>
      <c r="P9" s="36">
        <f>P10+P11</f>
        <v>166.8</v>
      </c>
      <c r="Q9" s="139">
        <f t="shared" si="3"/>
        <v>-165.2</v>
      </c>
      <c r="R9" s="65">
        <f>P9/O9</f>
        <v>0.5024096385542169</v>
      </c>
      <c r="S9" s="36">
        <f>S10+S11</f>
        <v>1043</v>
      </c>
      <c r="T9" s="36">
        <f>T10+T11</f>
        <v>753.7</v>
      </c>
      <c r="U9" s="140">
        <f t="shared" si="4"/>
        <v>-289.29999999999995</v>
      </c>
      <c r="V9" s="39">
        <f>T9/S9</f>
        <v>0.7226270373921381</v>
      </c>
      <c r="W9" s="36">
        <f>W10+W11</f>
        <v>3400</v>
      </c>
      <c r="X9" s="36">
        <f>X10+X11</f>
        <v>3752.7</v>
      </c>
      <c r="Y9" s="140">
        <f t="shared" si="5"/>
        <v>352.6999999999998</v>
      </c>
      <c r="Z9" s="39">
        <f>X9/W9</f>
        <v>1.103735294117647</v>
      </c>
      <c r="AA9" s="36">
        <f>AA10+AA11</f>
        <v>10024</v>
      </c>
      <c r="AB9" s="36">
        <f>AB10+AB11</f>
        <v>10036.5</v>
      </c>
      <c r="AC9" s="140">
        <f t="shared" si="6"/>
        <v>12.5</v>
      </c>
      <c r="AD9" s="39">
        <f>AB9/AA9</f>
        <v>1.0012470071827613</v>
      </c>
      <c r="AE9" s="36">
        <f>AE10+AE11</f>
        <v>3717</v>
      </c>
      <c r="AF9" s="36">
        <f>AF10+AF11</f>
        <v>3133.3</v>
      </c>
      <c r="AG9" s="140">
        <f t="shared" si="7"/>
        <v>-583.6999999999998</v>
      </c>
      <c r="AH9" s="65">
        <f>AF9/AE9</f>
        <v>0.8429647565240787</v>
      </c>
      <c r="AI9" s="36">
        <f>AI10+AI11</f>
        <v>2370.5</v>
      </c>
      <c r="AJ9" s="36">
        <f>AJ10+AJ11</f>
        <v>2940.3</v>
      </c>
      <c r="AK9" s="140">
        <f t="shared" si="8"/>
        <v>569.8000000000002</v>
      </c>
      <c r="AL9" s="39">
        <f>AJ9/AI9</f>
        <v>1.240371229698376</v>
      </c>
      <c r="AM9" s="36">
        <f>AM10+AM11</f>
        <v>1043</v>
      </c>
      <c r="AN9" s="36">
        <f>AN10+AN11</f>
        <v>979.1</v>
      </c>
      <c r="AO9" s="140">
        <f t="shared" si="9"/>
        <v>-63.89999999999998</v>
      </c>
      <c r="AP9" s="39">
        <f>AN9/AM9</f>
        <v>0.9387344199424736</v>
      </c>
      <c r="AQ9" s="33"/>
    </row>
    <row r="10" spans="1:43" s="10" customFormat="1" ht="15" customHeight="1">
      <c r="A10" s="34"/>
      <c r="B10" s="8" t="s">
        <v>27</v>
      </c>
      <c r="C10" s="35">
        <f>G10+K10</f>
        <v>4800</v>
      </c>
      <c r="D10" s="37">
        <f>H10+L10</f>
        <v>5671.2</v>
      </c>
      <c r="E10" s="140">
        <f t="shared" si="0"/>
        <v>871.1999999999998</v>
      </c>
      <c r="F10" s="39">
        <f>D10/C10</f>
        <v>1.1815</v>
      </c>
      <c r="G10" s="36">
        <v>4800</v>
      </c>
      <c r="H10" s="36">
        <v>5671.2</v>
      </c>
      <c r="I10" s="140">
        <f t="shared" si="1"/>
        <v>871.1999999999998</v>
      </c>
      <c r="J10" s="39">
        <f>H10/G10</f>
        <v>1.1815</v>
      </c>
      <c r="K10" s="40"/>
      <c r="L10" s="40"/>
      <c r="M10" s="140">
        <f t="shared" si="2"/>
        <v>0</v>
      </c>
      <c r="N10" s="39"/>
      <c r="O10" s="43"/>
      <c r="P10" s="36"/>
      <c r="Q10" s="140">
        <f t="shared" si="3"/>
        <v>0</v>
      </c>
      <c r="R10" s="47"/>
      <c r="S10" s="36"/>
      <c r="T10" s="36"/>
      <c r="U10" s="140">
        <f t="shared" si="4"/>
        <v>0</v>
      </c>
      <c r="V10" s="39"/>
      <c r="W10" s="36"/>
      <c r="X10" s="36"/>
      <c r="Y10" s="140">
        <f t="shared" si="5"/>
        <v>0</v>
      </c>
      <c r="Z10" s="39"/>
      <c r="AA10" s="43"/>
      <c r="AB10" s="36"/>
      <c r="AC10" s="140">
        <f t="shared" si="6"/>
        <v>0</v>
      </c>
      <c r="AD10" s="47"/>
      <c r="AE10" s="36"/>
      <c r="AF10" s="36"/>
      <c r="AG10" s="140">
        <f t="shared" si="7"/>
        <v>0</v>
      </c>
      <c r="AH10" s="39"/>
      <c r="AI10" s="36"/>
      <c r="AJ10" s="36"/>
      <c r="AK10" s="140">
        <f t="shared" si="8"/>
        <v>0</v>
      </c>
      <c r="AL10" s="39"/>
      <c r="AM10" s="36"/>
      <c r="AN10" s="37"/>
      <c r="AO10" s="140">
        <f t="shared" si="9"/>
        <v>0</v>
      </c>
      <c r="AP10" s="39"/>
      <c r="AQ10" s="42"/>
    </row>
    <row r="11" spans="1:43" s="10" customFormat="1" ht="15" customHeight="1">
      <c r="A11" s="34"/>
      <c r="B11" s="8" t="s">
        <v>30</v>
      </c>
      <c r="C11" s="35">
        <f>G11+K11</f>
        <v>48661.9</v>
      </c>
      <c r="D11" s="37">
        <f>H11+L11</f>
        <v>49388</v>
      </c>
      <c r="E11" s="139">
        <f t="shared" si="0"/>
        <v>726.0999999999985</v>
      </c>
      <c r="F11" s="39">
        <f>D11/C11</f>
        <v>1.0149213244858915</v>
      </c>
      <c r="G11" s="36">
        <v>26732.4</v>
      </c>
      <c r="H11" s="36">
        <v>27625.6</v>
      </c>
      <c r="I11" s="140">
        <f t="shared" si="1"/>
        <v>893.1999999999971</v>
      </c>
      <c r="J11" s="39">
        <f>H11/G11</f>
        <v>1.0334126378477053</v>
      </c>
      <c r="K11" s="40">
        <f>O11+S11+W11+AA11+AE11+AI11+AM11</f>
        <v>21929.5</v>
      </c>
      <c r="L11" s="40">
        <f>P11+T11+X11+AB11+AF11+AJ11+AN11</f>
        <v>21762.399999999998</v>
      </c>
      <c r="M11" s="139">
        <f t="shared" si="2"/>
        <v>-167.10000000000218</v>
      </c>
      <c r="N11" s="39">
        <f>L11/K11</f>
        <v>0.9923801272258829</v>
      </c>
      <c r="O11" s="36">
        <v>332</v>
      </c>
      <c r="P11" s="36">
        <v>166.8</v>
      </c>
      <c r="Q11" s="139">
        <f t="shared" si="3"/>
        <v>-165.2</v>
      </c>
      <c r="R11" s="65">
        <f>P11/O11</f>
        <v>0.5024096385542169</v>
      </c>
      <c r="S11" s="36">
        <v>1043</v>
      </c>
      <c r="T11" s="36">
        <v>753.7</v>
      </c>
      <c r="U11" s="140">
        <f t="shared" si="4"/>
        <v>-289.29999999999995</v>
      </c>
      <c r="V11" s="39">
        <f>T11/S11</f>
        <v>0.7226270373921381</v>
      </c>
      <c r="W11" s="36">
        <v>3400</v>
      </c>
      <c r="X11" s="36">
        <v>3752.7</v>
      </c>
      <c r="Y11" s="140">
        <f t="shared" si="5"/>
        <v>352.6999999999998</v>
      </c>
      <c r="Z11" s="39">
        <f>X11/W11</f>
        <v>1.103735294117647</v>
      </c>
      <c r="AA11" s="36">
        <v>10024</v>
      </c>
      <c r="AB11" s="36">
        <v>10036.5</v>
      </c>
      <c r="AC11" s="140">
        <f t="shared" si="6"/>
        <v>12.5</v>
      </c>
      <c r="AD11" s="39">
        <f>AB11/AA11</f>
        <v>1.0012470071827613</v>
      </c>
      <c r="AE11" s="36">
        <v>3717</v>
      </c>
      <c r="AF11" s="36">
        <v>3133.3</v>
      </c>
      <c r="AG11" s="140">
        <f t="shared" si="7"/>
        <v>-583.6999999999998</v>
      </c>
      <c r="AH11" s="65">
        <f>AF11/AE11</f>
        <v>0.8429647565240787</v>
      </c>
      <c r="AI11" s="36">
        <v>2370.5</v>
      </c>
      <c r="AJ11" s="36">
        <v>2940.3</v>
      </c>
      <c r="AK11" s="140">
        <f t="shared" si="8"/>
        <v>569.8000000000002</v>
      </c>
      <c r="AL11" s="39">
        <f>AJ11/AI11</f>
        <v>1.240371229698376</v>
      </c>
      <c r="AM11" s="36">
        <v>1043</v>
      </c>
      <c r="AN11" s="37">
        <v>979.1</v>
      </c>
      <c r="AO11" s="140">
        <f t="shared" si="9"/>
        <v>-63.89999999999998</v>
      </c>
      <c r="AP11" s="39">
        <f>AN11/AM11</f>
        <v>0.9387344199424736</v>
      </c>
      <c r="AQ11" s="42"/>
    </row>
    <row r="12" spans="1:106" s="168" customFormat="1" ht="29.25" customHeight="1" thickBot="1">
      <c r="A12" s="160"/>
      <c r="B12" s="161" t="s">
        <v>24</v>
      </c>
      <c r="C12" s="162">
        <f>G12+K12</f>
        <v>500</v>
      </c>
      <c r="D12" s="163">
        <f>H12+L12</f>
        <v>936.3</v>
      </c>
      <c r="E12" s="158">
        <f t="shared" si="0"/>
        <v>436.29999999999995</v>
      </c>
      <c r="F12" s="135">
        <f>D12/C12</f>
        <v>1.8725999999999998</v>
      </c>
      <c r="G12" s="164">
        <v>500</v>
      </c>
      <c r="H12" s="164">
        <v>936.3</v>
      </c>
      <c r="I12" s="141">
        <f t="shared" si="1"/>
        <v>436.29999999999995</v>
      </c>
      <c r="J12" s="135">
        <f>H12/G12</f>
        <v>1.8725999999999998</v>
      </c>
      <c r="K12" s="165"/>
      <c r="L12" s="165"/>
      <c r="M12" s="158">
        <f t="shared" si="2"/>
        <v>0</v>
      </c>
      <c r="N12" s="135"/>
      <c r="O12" s="166"/>
      <c r="P12" s="164"/>
      <c r="Q12" s="158">
        <f t="shared" si="3"/>
        <v>0</v>
      </c>
      <c r="R12" s="167"/>
      <c r="S12" s="164"/>
      <c r="T12" s="164"/>
      <c r="U12" s="158">
        <f t="shared" si="4"/>
        <v>0</v>
      </c>
      <c r="V12" s="135"/>
      <c r="W12" s="164"/>
      <c r="X12" s="164"/>
      <c r="Y12" s="158">
        <f t="shared" si="5"/>
        <v>0</v>
      </c>
      <c r="Z12" s="135"/>
      <c r="AA12" s="166"/>
      <c r="AB12" s="164"/>
      <c r="AC12" s="158">
        <f t="shared" si="6"/>
        <v>0</v>
      </c>
      <c r="AD12" s="167"/>
      <c r="AE12" s="164"/>
      <c r="AF12" s="164"/>
      <c r="AG12" s="157">
        <f t="shared" si="7"/>
        <v>0</v>
      </c>
      <c r="AH12" s="135"/>
      <c r="AI12" s="164"/>
      <c r="AJ12" s="164"/>
      <c r="AK12" s="157">
        <f t="shared" si="8"/>
        <v>0</v>
      </c>
      <c r="AL12" s="135"/>
      <c r="AM12" s="164"/>
      <c r="AN12" s="163"/>
      <c r="AO12" s="157">
        <f t="shared" si="9"/>
        <v>0</v>
      </c>
      <c r="AP12" s="135"/>
      <c r="AQ12" s="179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</row>
    <row r="13" spans="1:106" s="156" customFormat="1" ht="15" customHeight="1" thickBot="1">
      <c r="A13" s="146">
        <v>4</v>
      </c>
      <c r="B13" s="159" t="s">
        <v>19</v>
      </c>
      <c r="C13" s="148">
        <f>G13+K13</f>
        <v>65247.1</v>
      </c>
      <c r="D13" s="152">
        <f>D14+D15+D18</f>
        <v>69006.6</v>
      </c>
      <c r="E13" s="99">
        <f t="shared" si="0"/>
        <v>3759.5000000000073</v>
      </c>
      <c r="F13" s="150">
        <f>D13/C13</f>
        <v>1.0576194191006192</v>
      </c>
      <c r="G13" s="151">
        <f>G18</f>
        <v>9029.1</v>
      </c>
      <c r="H13" s="151">
        <f>H18</f>
        <v>9466</v>
      </c>
      <c r="I13" s="99">
        <f t="shared" si="1"/>
        <v>436.89999999999964</v>
      </c>
      <c r="J13" s="150">
        <f>H13/G13</f>
        <v>1.0483879899436266</v>
      </c>
      <c r="K13" s="152">
        <f>K14+K15+K18</f>
        <v>56218</v>
      </c>
      <c r="L13" s="152">
        <f>L14+L15+L18</f>
        <v>59540.6</v>
      </c>
      <c r="M13" s="99">
        <f t="shared" si="2"/>
        <v>3322.5999999999985</v>
      </c>
      <c r="N13" s="150">
        <f>L13/K13</f>
        <v>1.0591020669536446</v>
      </c>
      <c r="O13" s="151">
        <f>O14+O15</f>
        <v>1365.7</v>
      </c>
      <c r="P13" s="151">
        <f>P14+P15</f>
        <v>1389.2</v>
      </c>
      <c r="Q13" s="99">
        <f t="shared" si="3"/>
        <v>23.5</v>
      </c>
      <c r="R13" s="150">
        <f>P13/O13</f>
        <v>1.0172072929633156</v>
      </c>
      <c r="S13" s="151">
        <f>S14+S15</f>
        <v>2955.4</v>
      </c>
      <c r="T13" s="151">
        <f>T14+T15</f>
        <v>2979.6</v>
      </c>
      <c r="U13" s="99">
        <f t="shared" si="4"/>
        <v>24.199999999999818</v>
      </c>
      <c r="V13" s="150">
        <f>T13/S13</f>
        <v>1.00818840089328</v>
      </c>
      <c r="W13" s="151">
        <f>W14+W15</f>
        <v>2596.7</v>
      </c>
      <c r="X13" s="151">
        <f>X14+X15</f>
        <v>2786.3</v>
      </c>
      <c r="Y13" s="99">
        <f t="shared" si="5"/>
        <v>189.60000000000036</v>
      </c>
      <c r="Z13" s="150">
        <f>X13/W13</f>
        <v>1.0730157507605809</v>
      </c>
      <c r="AA13" s="151">
        <f>AA14+AA15+AA18</f>
        <v>36005.2</v>
      </c>
      <c r="AB13" s="151">
        <f>AB14+AB15+AB18</f>
        <v>37355.6</v>
      </c>
      <c r="AC13" s="99">
        <f t="shared" si="6"/>
        <v>1350.4000000000015</v>
      </c>
      <c r="AD13" s="150">
        <f>AB13/AA13</f>
        <v>1.0375056936220324</v>
      </c>
      <c r="AE13" s="151">
        <f>AE14+AE15</f>
        <v>7112.400000000001</v>
      </c>
      <c r="AF13" s="151">
        <f>AF14+AF15</f>
        <v>7935.3</v>
      </c>
      <c r="AG13" s="99">
        <f t="shared" si="7"/>
        <v>822.8999999999996</v>
      </c>
      <c r="AH13" s="150">
        <f>AF13/AE13</f>
        <v>1.1156993419942636</v>
      </c>
      <c r="AI13" s="151">
        <f>AI14+AI15</f>
        <v>3335</v>
      </c>
      <c r="AJ13" s="151">
        <f>AJ14+AJ15</f>
        <v>3427.5</v>
      </c>
      <c r="AK13" s="99">
        <f t="shared" si="8"/>
        <v>92.5</v>
      </c>
      <c r="AL13" s="150">
        <f>AJ13/AI13</f>
        <v>1.027736131934033</v>
      </c>
      <c r="AM13" s="151">
        <f>AM14+AM15</f>
        <v>2847.6</v>
      </c>
      <c r="AN13" s="151">
        <f>AN14+AN15</f>
        <v>3667.1</v>
      </c>
      <c r="AO13" s="99">
        <f t="shared" si="9"/>
        <v>819.5</v>
      </c>
      <c r="AP13" s="181">
        <f>AN13/AM13</f>
        <v>1.287786205927799</v>
      </c>
      <c r="AQ13" s="33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</row>
    <row r="14" spans="1:106" s="10" customFormat="1" ht="15" customHeight="1">
      <c r="A14" s="143"/>
      <c r="B14" s="144" t="s">
        <v>45</v>
      </c>
      <c r="C14" s="142">
        <f>G14+K14</f>
        <v>4418.3</v>
      </c>
      <c r="D14" s="68">
        <f>H14+L14</f>
        <v>4859.900000000001</v>
      </c>
      <c r="E14" s="139">
        <f t="shared" si="0"/>
        <v>441.60000000000036</v>
      </c>
      <c r="F14" s="131">
        <f>D14/C14</f>
        <v>1.0999479437792816</v>
      </c>
      <c r="G14" s="38"/>
      <c r="H14" s="38"/>
      <c r="I14" s="139">
        <f t="shared" si="1"/>
        <v>0</v>
      </c>
      <c r="J14" s="131"/>
      <c r="K14" s="51">
        <f>O14+S14+W14+AA14+AE14+AI14+AM14</f>
        <v>4418.3</v>
      </c>
      <c r="L14" s="51">
        <f>P14+T14+X14+AB14+AF14+AJ14+AN14</f>
        <v>4859.900000000001</v>
      </c>
      <c r="M14" s="139">
        <f t="shared" si="2"/>
        <v>441.60000000000036</v>
      </c>
      <c r="N14" s="131">
        <f>L14/K14</f>
        <v>1.0999479437792816</v>
      </c>
      <c r="O14" s="38">
        <v>37.2</v>
      </c>
      <c r="P14" s="38">
        <v>63.5</v>
      </c>
      <c r="Q14" s="139">
        <f t="shared" si="3"/>
        <v>26.299999999999997</v>
      </c>
      <c r="R14" s="131">
        <f>P14/O14</f>
        <v>1.7069892473118278</v>
      </c>
      <c r="S14" s="38">
        <v>185.4</v>
      </c>
      <c r="T14" s="38">
        <v>233</v>
      </c>
      <c r="U14" s="139">
        <f t="shared" si="4"/>
        <v>47.599999999999994</v>
      </c>
      <c r="V14" s="131">
        <f>T14/S14</f>
        <v>1.2567421790722761</v>
      </c>
      <c r="W14" s="38">
        <v>140.5</v>
      </c>
      <c r="X14" s="38">
        <v>288</v>
      </c>
      <c r="Y14" s="139">
        <f t="shared" si="5"/>
        <v>147.5</v>
      </c>
      <c r="Z14" s="131">
        <f>X14/W14</f>
        <v>2.0498220640569396</v>
      </c>
      <c r="AA14" s="38">
        <v>3600</v>
      </c>
      <c r="AB14" s="38">
        <v>3593.5</v>
      </c>
      <c r="AC14" s="139">
        <f t="shared" si="6"/>
        <v>-6.5</v>
      </c>
      <c r="AD14" s="131">
        <f>AB14/AA14</f>
        <v>0.9981944444444445</v>
      </c>
      <c r="AE14" s="38">
        <v>250.6</v>
      </c>
      <c r="AF14" s="38">
        <v>356.6</v>
      </c>
      <c r="AG14" s="139">
        <f t="shared" si="7"/>
        <v>106.00000000000003</v>
      </c>
      <c r="AH14" s="131">
        <f>AF14/AE14</f>
        <v>1.4229848363926578</v>
      </c>
      <c r="AI14" s="38">
        <v>140</v>
      </c>
      <c r="AJ14" s="38">
        <v>196.7</v>
      </c>
      <c r="AK14" s="139">
        <f t="shared" si="8"/>
        <v>56.69999999999999</v>
      </c>
      <c r="AL14" s="131">
        <f>AJ14/AI14</f>
        <v>1.405</v>
      </c>
      <c r="AM14" s="38">
        <v>64.6</v>
      </c>
      <c r="AN14" s="68">
        <v>128.6</v>
      </c>
      <c r="AO14" s="139">
        <f t="shared" si="9"/>
        <v>64</v>
      </c>
      <c r="AP14" s="131">
        <f>AN14/AM14</f>
        <v>1.9907120743034057</v>
      </c>
      <c r="AQ14" s="42"/>
      <c r="AR14" s="176"/>
      <c r="AS14" s="176"/>
      <c r="AT14" s="176"/>
      <c r="AU14" s="176"/>
      <c r="AV14" s="176"/>
      <c r="AW14" s="176"/>
      <c r="AX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</row>
    <row r="15" spans="1:46" s="86" customFormat="1" ht="15" customHeight="1">
      <c r="A15" s="78"/>
      <c r="B15" s="79" t="s">
        <v>42</v>
      </c>
      <c r="C15" s="80">
        <f>G15+K15</f>
        <v>38244.6</v>
      </c>
      <c r="D15" s="82">
        <f>H15+L15</f>
        <v>40039.2</v>
      </c>
      <c r="E15" s="140">
        <f t="shared" si="0"/>
        <v>1794.5999999999985</v>
      </c>
      <c r="F15" s="83">
        <f>D15/C15</f>
        <v>1.0469242716618816</v>
      </c>
      <c r="G15" s="81"/>
      <c r="H15" s="81"/>
      <c r="I15" s="140">
        <f t="shared" si="1"/>
        <v>0</v>
      </c>
      <c r="J15" s="83"/>
      <c r="K15" s="84">
        <f>O15+S15+W15+AA15+AE15+AI15+AM15</f>
        <v>38244.6</v>
      </c>
      <c r="L15" s="84">
        <f>P15+T15+X15+AB15+AF15+AJ15+AN15</f>
        <v>40039.2</v>
      </c>
      <c r="M15" s="140">
        <f t="shared" si="2"/>
        <v>1794.5999999999985</v>
      </c>
      <c r="N15" s="83">
        <f>L15/K15</f>
        <v>1.0469242716618816</v>
      </c>
      <c r="O15" s="81">
        <f>SUM(O16+O17)</f>
        <v>1328.5</v>
      </c>
      <c r="P15" s="81">
        <f>SUM(P16+P17)</f>
        <v>1325.7</v>
      </c>
      <c r="Q15" s="140">
        <f t="shared" si="3"/>
        <v>-2.7999999999999545</v>
      </c>
      <c r="R15" s="83">
        <f>P15/O15</f>
        <v>0.9978923598042906</v>
      </c>
      <c r="S15" s="81">
        <f>SUM(S16+S17)</f>
        <v>2770</v>
      </c>
      <c r="T15" s="81">
        <f>SUM(T16+T17)</f>
        <v>2746.6</v>
      </c>
      <c r="U15" s="140">
        <f t="shared" si="4"/>
        <v>-23.40000000000009</v>
      </c>
      <c r="V15" s="83">
        <f>T15/S15</f>
        <v>0.991552346570397</v>
      </c>
      <c r="W15" s="81">
        <f>SUM(W16+W17)</f>
        <v>2456.2</v>
      </c>
      <c r="X15" s="81">
        <f>SUM(X16+X17)</f>
        <v>2498.3</v>
      </c>
      <c r="Y15" s="140">
        <f t="shared" si="5"/>
        <v>42.100000000000364</v>
      </c>
      <c r="Z15" s="83">
        <f>X15/W15</f>
        <v>1.017140298021334</v>
      </c>
      <c r="AA15" s="81">
        <f>SUM(AA16+AA17)</f>
        <v>18850.1</v>
      </c>
      <c r="AB15" s="81">
        <f>SUM(AB16+AB17)</f>
        <v>19120.6</v>
      </c>
      <c r="AC15" s="140">
        <f t="shared" si="6"/>
        <v>270.5</v>
      </c>
      <c r="AD15" s="83">
        <f>AB15/AA15</f>
        <v>1.014350056498374</v>
      </c>
      <c r="AE15" s="81">
        <f>SUM(AE16+AE17)</f>
        <v>6861.8</v>
      </c>
      <c r="AF15" s="81">
        <f>SUM(AF16+AF17)</f>
        <v>7578.7</v>
      </c>
      <c r="AG15" s="140">
        <f t="shared" si="7"/>
        <v>716.8999999999996</v>
      </c>
      <c r="AH15" s="83">
        <f>AF15/AE15</f>
        <v>1.1044769593984085</v>
      </c>
      <c r="AI15" s="81">
        <f>SUM(AI16+AI17)</f>
        <v>3195</v>
      </c>
      <c r="AJ15" s="81">
        <f>SUM(AJ16+AJ17)</f>
        <v>3230.8</v>
      </c>
      <c r="AK15" s="140">
        <f t="shared" si="8"/>
        <v>35.80000000000018</v>
      </c>
      <c r="AL15" s="83">
        <f>AJ15/AI15</f>
        <v>1.011205007824726</v>
      </c>
      <c r="AM15" s="81">
        <f>SUM(AM16+AM17)</f>
        <v>2783</v>
      </c>
      <c r="AN15" s="81">
        <f>SUM(AN16+AN17)</f>
        <v>3538.5</v>
      </c>
      <c r="AO15" s="140">
        <f t="shared" si="9"/>
        <v>755.5</v>
      </c>
      <c r="AP15" s="83">
        <f>AN15/AM15</f>
        <v>1.2714696370822853</v>
      </c>
      <c r="AQ15" s="85"/>
      <c r="AR15" s="177"/>
      <c r="AS15" s="177"/>
      <c r="AT15" s="177"/>
    </row>
    <row r="16" spans="1:45" s="10" customFormat="1" ht="15" customHeight="1">
      <c r="A16" s="41"/>
      <c r="B16" s="8" t="s">
        <v>43</v>
      </c>
      <c r="C16" s="35">
        <f>G16+K16</f>
        <v>13829.5</v>
      </c>
      <c r="D16" s="37">
        <f>H16+L16</f>
        <v>14922.6</v>
      </c>
      <c r="E16" s="140">
        <f t="shared" si="0"/>
        <v>1093.1000000000004</v>
      </c>
      <c r="F16" s="39">
        <f>D16/C16</f>
        <v>1.079041180086048</v>
      </c>
      <c r="G16" s="36"/>
      <c r="H16" s="36"/>
      <c r="I16" s="140">
        <f t="shared" si="1"/>
        <v>0</v>
      </c>
      <c r="J16" s="39"/>
      <c r="K16" s="40">
        <f>O16+S16+W16+AA16+AE16+AI16+AM16</f>
        <v>13829.5</v>
      </c>
      <c r="L16" s="40">
        <f>P16+T16+X16+AB16+AF16+AJ16+AN16</f>
        <v>14922.6</v>
      </c>
      <c r="M16" s="140">
        <f t="shared" si="2"/>
        <v>1093.1000000000004</v>
      </c>
      <c r="N16" s="39">
        <f>L16/K16</f>
        <v>1.079041180086048</v>
      </c>
      <c r="O16" s="36">
        <v>20.6</v>
      </c>
      <c r="P16" s="36">
        <v>11.5</v>
      </c>
      <c r="Q16" s="140">
        <f t="shared" si="3"/>
        <v>-9.100000000000001</v>
      </c>
      <c r="R16" s="39">
        <f>P16/O16</f>
        <v>0.558252427184466</v>
      </c>
      <c r="S16" s="36">
        <v>208</v>
      </c>
      <c r="T16" s="36">
        <v>240</v>
      </c>
      <c r="U16" s="140">
        <f t="shared" si="4"/>
        <v>32</v>
      </c>
      <c r="V16" s="39">
        <f>T16/S16</f>
        <v>1.1538461538461537</v>
      </c>
      <c r="W16" s="36">
        <v>32.6</v>
      </c>
      <c r="X16" s="36">
        <v>34</v>
      </c>
      <c r="Y16" s="140">
        <f t="shared" si="5"/>
        <v>1.3999999999999986</v>
      </c>
      <c r="Z16" s="39">
        <f>X16/W16</f>
        <v>1.0429447852760736</v>
      </c>
      <c r="AA16" s="36">
        <v>9937.6</v>
      </c>
      <c r="AB16" s="36">
        <v>10059.8</v>
      </c>
      <c r="AC16" s="140">
        <f t="shared" si="6"/>
        <v>122.19999999999891</v>
      </c>
      <c r="AD16" s="39">
        <f>AB16/AA16</f>
        <v>1.0122967316052165</v>
      </c>
      <c r="AE16" s="36">
        <v>2529.7</v>
      </c>
      <c r="AF16" s="36">
        <v>3311.2</v>
      </c>
      <c r="AG16" s="140">
        <f t="shared" si="7"/>
        <v>781.5</v>
      </c>
      <c r="AH16" s="39">
        <f>AF16/AE16</f>
        <v>1.3089299126378622</v>
      </c>
      <c r="AI16" s="36">
        <v>265.7</v>
      </c>
      <c r="AJ16" s="36">
        <v>207.4</v>
      </c>
      <c r="AK16" s="140">
        <f t="shared" si="8"/>
        <v>-58.29999999999998</v>
      </c>
      <c r="AL16" s="39">
        <f>AJ16/AI16</f>
        <v>0.7805796010538202</v>
      </c>
      <c r="AM16" s="36">
        <v>835.3</v>
      </c>
      <c r="AN16" s="36">
        <v>1058.7</v>
      </c>
      <c r="AO16" s="140">
        <f t="shared" si="9"/>
        <v>223.4000000000001</v>
      </c>
      <c r="AP16" s="39">
        <f>AN16/AM16</f>
        <v>1.2674488207829524</v>
      </c>
      <c r="AQ16" s="42"/>
      <c r="AR16" s="176"/>
      <c r="AS16" s="176"/>
    </row>
    <row r="17" spans="1:45" s="10" customFormat="1" ht="15" customHeight="1">
      <c r="A17" s="41"/>
      <c r="B17" s="8" t="s">
        <v>44</v>
      </c>
      <c r="C17" s="35">
        <f>G17+K17</f>
        <v>24415.1</v>
      </c>
      <c r="D17" s="37">
        <f>H17+L17</f>
        <v>25116.600000000002</v>
      </c>
      <c r="E17" s="140">
        <f t="shared" si="0"/>
        <v>701.5000000000036</v>
      </c>
      <c r="F17" s="39">
        <f>D17/C17</f>
        <v>1.0287322189956216</v>
      </c>
      <c r="G17" s="36"/>
      <c r="H17" s="36"/>
      <c r="I17" s="140">
        <f t="shared" si="1"/>
        <v>0</v>
      </c>
      <c r="J17" s="39"/>
      <c r="K17" s="40">
        <f>O17+S17+W17+AA17+AE17+AI17+AM17</f>
        <v>24415.1</v>
      </c>
      <c r="L17" s="40">
        <f>P17+T17+X17+AB17+AF17+AJ17+AN17</f>
        <v>25116.600000000002</v>
      </c>
      <c r="M17" s="140">
        <f t="shared" si="2"/>
        <v>701.5000000000036</v>
      </c>
      <c r="N17" s="39">
        <f>L17/K17</f>
        <v>1.0287322189956216</v>
      </c>
      <c r="O17" s="36">
        <v>1307.9</v>
      </c>
      <c r="P17" s="36">
        <v>1314.2</v>
      </c>
      <c r="Q17" s="140">
        <f t="shared" si="3"/>
        <v>6.2999999999999545</v>
      </c>
      <c r="R17" s="39">
        <f>P17/O17</f>
        <v>1.0048168820246195</v>
      </c>
      <c r="S17" s="36">
        <v>2562</v>
      </c>
      <c r="T17" s="36">
        <v>2506.6</v>
      </c>
      <c r="U17" s="140">
        <f t="shared" si="4"/>
        <v>-55.40000000000009</v>
      </c>
      <c r="V17" s="39">
        <f>T17/S17</f>
        <v>0.9783762685402029</v>
      </c>
      <c r="W17" s="36">
        <v>2423.6</v>
      </c>
      <c r="X17" s="36">
        <v>2464.3</v>
      </c>
      <c r="Y17" s="140">
        <f t="shared" si="5"/>
        <v>40.70000000000027</v>
      </c>
      <c r="Z17" s="39">
        <f>X17/W17</f>
        <v>1.0167932001980526</v>
      </c>
      <c r="AA17" s="36">
        <v>8912.5</v>
      </c>
      <c r="AB17" s="36">
        <v>9060.8</v>
      </c>
      <c r="AC17" s="140">
        <f t="shared" si="6"/>
        <v>148.29999999999927</v>
      </c>
      <c r="AD17" s="39">
        <f>AB17/AA17</f>
        <v>1.0166395511921458</v>
      </c>
      <c r="AE17" s="36">
        <v>4332.1</v>
      </c>
      <c r="AF17" s="36">
        <v>4267.5</v>
      </c>
      <c r="AG17" s="140">
        <f t="shared" si="7"/>
        <v>-64.60000000000036</v>
      </c>
      <c r="AH17" s="39">
        <f>AF17/AE17</f>
        <v>0.9850880635257726</v>
      </c>
      <c r="AI17" s="36">
        <v>2929.3</v>
      </c>
      <c r="AJ17" s="36">
        <v>3023.4</v>
      </c>
      <c r="AK17" s="140">
        <f t="shared" si="8"/>
        <v>94.09999999999991</v>
      </c>
      <c r="AL17" s="39">
        <f>AJ17/AI17</f>
        <v>1.032123715563445</v>
      </c>
      <c r="AM17" s="36">
        <v>1947.7</v>
      </c>
      <c r="AN17" s="36">
        <v>2479.8</v>
      </c>
      <c r="AO17" s="140">
        <f t="shared" si="9"/>
        <v>532.1000000000001</v>
      </c>
      <c r="AP17" s="39">
        <f>AN17/AM17</f>
        <v>1.2731940237202855</v>
      </c>
      <c r="AQ17" s="42"/>
      <c r="AR17" s="176"/>
      <c r="AS17" s="176"/>
    </row>
    <row r="18" spans="1:45" s="86" customFormat="1" ht="15" customHeight="1">
      <c r="A18" s="78"/>
      <c r="B18" s="79" t="s">
        <v>47</v>
      </c>
      <c r="C18" s="35">
        <f>G18+K18</f>
        <v>22584.2</v>
      </c>
      <c r="D18" s="37">
        <f>H18+L18</f>
        <v>24107.5</v>
      </c>
      <c r="E18" s="139">
        <f t="shared" si="0"/>
        <v>1523.2999999999993</v>
      </c>
      <c r="F18" s="83">
        <f>D18/C18</f>
        <v>1.0674498100441903</v>
      </c>
      <c r="G18" s="81">
        <f>G19+G20</f>
        <v>9029.1</v>
      </c>
      <c r="H18" s="81">
        <f>H19+H20</f>
        <v>9466</v>
      </c>
      <c r="I18" s="140">
        <f t="shared" si="1"/>
        <v>436.89999999999964</v>
      </c>
      <c r="J18" s="83">
        <f>H18/G18</f>
        <v>1.0483879899436266</v>
      </c>
      <c r="K18" s="84">
        <f>K19+K20</f>
        <v>13555.1</v>
      </c>
      <c r="L18" s="84">
        <f>L19+L20</f>
        <v>14641.5</v>
      </c>
      <c r="M18" s="140">
        <f t="shared" si="2"/>
        <v>1086.3999999999996</v>
      </c>
      <c r="N18" s="83">
        <f>L18/K18</f>
        <v>1.0801469557583492</v>
      </c>
      <c r="O18" s="81"/>
      <c r="P18" s="81"/>
      <c r="Q18" s="140">
        <f t="shared" si="3"/>
        <v>0</v>
      </c>
      <c r="R18" s="83"/>
      <c r="S18" s="81"/>
      <c r="T18" s="87"/>
      <c r="U18" s="140">
        <f t="shared" si="4"/>
        <v>0</v>
      </c>
      <c r="V18" s="83"/>
      <c r="W18" s="81"/>
      <c r="X18" s="81"/>
      <c r="Y18" s="140">
        <f t="shared" si="5"/>
        <v>0</v>
      </c>
      <c r="Z18" s="83"/>
      <c r="AA18" s="81">
        <f>AA19+AA20</f>
        <v>13555.1</v>
      </c>
      <c r="AB18" s="81">
        <f>AB19+AB20</f>
        <v>14641.5</v>
      </c>
      <c r="AC18" s="140">
        <f t="shared" si="6"/>
        <v>1086.3999999999996</v>
      </c>
      <c r="AD18" s="83">
        <f>AB18/AA18</f>
        <v>1.0801469557583492</v>
      </c>
      <c r="AE18" s="81"/>
      <c r="AF18" s="81"/>
      <c r="AG18" s="140">
        <f t="shared" si="7"/>
        <v>0</v>
      </c>
      <c r="AH18" s="83"/>
      <c r="AI18" s="81"/>
      <c r="AJ18" s="81"/>
      <c r="AK18" s="140">
        <f t="shared" si="8"/>
        <v>0</v>
      </c>
      <c r="AL18" s="83"/>
      <c r="AM18" s="81"/>
      <c r="AN18" s="81"/>
      <c r="AO18" s="140">
        <f t="shared" si="9"/>
        <v>0</v>
      </c>
      <c r="AP18" s="83"/>
      <c r="AQ18" s="85"/>
      <c r="AR18" s="177"/>
      <c r="AS18" s="177"/>
    </row>
    <row r="19" spans="1:45" s="10" customFormat="1" ht="15" customHeight="1">
      <c r="A19" s="41"/>
      <c r="B19" s="8" t="s">
        <v>43</v>
      </c>
      <c r="C19" s="35">
        <f>G19+K19</f>
        <v>2201.6</v>
      </c>
      <c r="D19" s="37">
        <f>H19+L19</f>
        <v>2310.6000000000004</v>
      </c>
      <c r="E19" s="140">
        <f t="shared" si="0"/>
        <v>109.00000000000045</v>
      </c>
      <c r="F19" s="39">
        <f>D19/C19</f>
        <v>1.049509447674419</v>
      </c>
      <c r="G19" s="36">
        <v>1359.1</v>
      </c>
      <c r="H19" s="36">
        <v>1418.9</v>
      </c>
      <c r="I19" s="140">
        <f t="shared" si="1"/>
        <v>59.80000000000018</v>
      </c>
      <c r="J19" s="39">
        <f>H19/G19</f>
        <v>1.0439997056875876</v>
      </c>
      <c r="K19" s="40">
        <f>AA19</f>
        <v>842.5</v>
      </c>
      <c r="L19" s="40">
        <f>AB19</f>
        <v>891.7</v>
      </c>
      <c r="M19" s="140">
        <f t="shared" si="2"/>
        <v>49.200000000000045</v>
      </c>
      <c r="N19" s="39">
        <f>L19/K19</f>
        <v>1.0583976261127597</v>
      </c>
      <c r="O19" s="36"/>
      <c r="P19" s="36"/>
      <c r="Q19" s="140">
        <f t="shared" si="3"/>
        <v>0</v>
      </c>
      <c r="R19" s="39"/>
      <c r="S19" s="36"/>
      <c r="T19" s="77"/>
      <c r="U19" s="140">
        <f t="shared" si="4"/>
        <v>0</v>
      </c>
      <c r="V19" s="39"/>
      <c r="W19" s="36"/>
      <c r="X19" s="36"/>
      <c r="Y19" s="140">
        <f t="shared" si="5"/>
        <v>0</v>
      </c>
      <c r="Z19" s="39"/>
      <c r="AA19" s="36">
        <v>842.5</v>
      </c>
      <c r="AB19" s="36">
        <v>891.7</v>
      </c>
      <c r="AC19" s="140">
        <f t="shared" si="6"/>
        <v>49.200000000000045</v>
      </c>
      <c r="AD19" s="39">
        <f>AB19/AA19</f>
        <v>1.0583976261127597</v>
      </c>
      <c r="AE19" s="36"/>
      <c r="AF19" s="36"/>
      <c r="AG19" s="140">
        <f t="shared" si="7"/>
        <v>0</v>
      </c>
      <c r="AH19" s="39"/>
      <c r="AI19" s="36"/>
      <c r="AJ19" s="36"/>
      <c r="AK19" s="140">
        <f t="shared" si="8"/>
        <v>0</v>
      </c>
      <c r="AL19" s="39"/>
      <c r="AM19" s="36"/>
      <c r="AN19" s="36"/>
      <c r="AO19" s="140">
        <f t="shared" si="9"/>
        <v>0</v>
      </c>
      <c r="AP19" s="39"/>
      <c r="AQ19" s="42"/>
      <c r="AR19" s="176"/>
      <c r="AS19" s="176"/>
    </row>
    <row r="20" spans="1:45" s="10" customFormat="1" ht="15" customHeight="1">
      <c r="A20" s="41"/>
      <c r="B20" s="8" t="s">
        <v>44</v>
      </c>
      <c r="C20" s="35">
        <f>G20+K20</f>
        <v>20382.6</v>
      </c>
      <c r="D20" s="37">
        <f>H20+L20</f>
        <v>21796.9</v>
      </c>
      <c r="E20" s="140">
        <f t="shared" si="0"/>
        <v>1414.300000000003</v>
      </c>
      <c r="F20" s="39">
        <f>D20/C20</f>
        <v>1.069387614926457</v>
      </c>
      <c r="G20" s="36">
        <v>7670</v>
      </c>
      <c r="H20" s="36">
        <v>8047.1</v>
      </c>
      <c r="I20" s="140">
        <f t="shared" si="1"/>
        <v>377.10000000000036</v>
      </c>
      <c r="J20" s="39">
        <f>H20/G20</f>
        <v>1.0491655801825295</v>
      </c>
      <c r="K20" s="40">
        <f>AA20</f>
        <v>12712.6</v>
      </c>
      <c r="L20" s="40">
        <f>AB20</f>
        <v>13749.8</v>
      </c>
      <c r="M20" s="140">
        <f t="shared" si="2"/>
        <v>1037.199999999999</v>
      </c>
      <c r="N20" s="39">
        <f>L20/K20</f>
        <v>1.0815883454210782</v>
      </c>
      <c r="O20" s="36"/>
      <c r="P20" s="36"/>
      <c r="Q20" s="140">
        <f t="shared" si="3"/>
        <v>0</v>
      </c>
      <c r="R20" s="39"/>
      <c r="S20" s="36"/>
      <c r="T20" s="77"/>
      <c r="U20" s="140">
        <f t="shared" si="4"/>
        <v>0</v>
      </c>
      <c r="V20" s="39"/>
      <c r="W20" s="36"/>
      <c r="X20" s="36"/>
      <c r="Y20" s="140">
        <f t="shared" si="5"/>
        <v>0</v>
      </c>
      <c r="Z20" s="39"/>
      <c r="AA20" s="36">
        <v>12712.6</v>
      </c>
      <c r="AB20" s="36">
        <v>13749.8</v>
      </c>
      <c r="AC20" s="140">
        <f t="shared" si="6"/>
        <v>1037.199999999999</v>
      </c>
      <c r="AD20" s="39">
        <f>AB20/AA20</f>
        <v>1.0815883454210782</v>
      </c>
      <c r="AE20" s="36"/>
      <c r="AF20" s="36"/>
      <c r="AG20" s="140">
        <f t="shared" si="7"/>
        <v>0</v>
      </c>
      <c r="AH20" s="39"/>
      <c r="AI20" s="36"/>
      <c r="AJ20" s="36"/>
      <c r="AK20" s="140">
        <f t="shared" si="8"/>
        <v>0</v>
      </c>
      <c r="AL20" s="39"/>
      <c r="AM20" s="36"/>
      <c r="AN20" s="36"/>
      <c r="AO20" s="140">
        <f t="shared" si="9"/>
        <v>0</v>
      </c>
      <c r="AP20" s="39"/>
      <c r="AQ20" s="42"/>
      <c r="AR20" s="176"/>
      <c r="AS20" s="176"/>
    </row>
    <row r="21" spans="1:45" s="9" customFormat="1" ht="15" customHeight="1" thickBot="1">
      <c r="A21" s="26">
        <v>5</v>
      </c>
      <c r="B21" s="27" t="s">
        <v>28</v>
      </c>
      <c r="C21" s="28">
        <f>G21+K21</f>
        <v>4759.8</v>
      </c>
      <c r="D21" s="30">
        <f>H21+L21</f>
        <v>6467.599999999999</v>
      </c>
      <c r="E21" s="100">
        <f t="shared" si="0"/>
        <v>1707.7999999999993</v>
      </c>
      <c r="F21" s="31">
        <f>D21/C21</f>
        <v>1.3587965880919364</v>
      </c>
      <c r="G21" s="29">
        <v>4671.7</v>
      </c>
      <c r="H21" s="29">
        <v>6396.2</v>
      </c>
      <c r="I21" s="100">
        <f t="shared" si="1"/>
        <v>1724.5</v>
      </c>
      <c r="J21" s="31">
        <f>H21/G21</f>
        <v>1.3691375730462145</v>
      </c>
      <c r="K21" s="32">
        <f>O21+S21+W21+AA21+AE21+AI21+AM21</f>
        <v>88.10000000000001</v>
      </c>
      <c r="L21" s="32">
        <f>P21+T21+X21+AB21+AF21+AJ21+AN21</f>
        <v>71.39999999999999</v>
      </c>
      <c r="M21" s="100">
        <f t="shared" si="2"/>
        <v>-16.700000000000017</v>
      </c>
      <c r="N21" s="31">
        <f>L21/K21</f>
        <v>0.8104426787741201</v>
      </c>
      <c r="O21" s="29">
        <v>5.4</v>
      </c>
      <c r="P21" s="29">
        <v>6.1</v>
      </c>
      <c r="Q21" s="100">
        <f t="shared" si="3"/>
        <v>0.6999999999999993</v>
      </c>
      <c r="R21" s="31">
        <f>P21/O21</f>
        <v>1.1296296296296295</v>
      </c>
      <c r="S21" s="29">
        <v>11.8</v>
      </c>
      <c r="T21" s="29">
        <v>7.8</v>
      </c>
      <c r="U21" s="100">
        <f t="shared" si="4"/>
        <v>-4.000000000000001</v>
      </c>
      <c r="V21" s="31">
        <f>T21/S21</f>
        <v>0.6610169491525423</v>
      </c>
      <c r="W21" s="29">
        <v>9.6</v>
      </c>
      <c r="X21" s="29">
        <v>9.6</v>
      </c>
      <c r="Y21" s="100">
        <f t="shared" si="5"/>
        <v>0</v>
      </c>
      <c r="Z21" s="31">
        <f>X21/W21</f>
        <v>1</v>
      </c>
      <c r="AA21" s="36"/>
      <c r="AB21" s="36"/>
      <c r="AC21" s="100">
        <f t="shared" si="6"/>
        <v>0</v>
      </c>
      <c r="AD21" s="31"/>
      <c r="AE21" s="29">
        <v>42.4</v>
      </c>
      <c r="AF21" s="29">
        <v>37.6</v>
      </c>
      <c r="AG21" s="100">
        <f t="shared" si="7"/>
        <v>-4.799999999999997</v>
      </c>
      <c r="AH21" s="31">
        <f>AF21/AE21</f>
        <v>0.8867924528301887</v>
      </c>
      <c r="AI21" s="29">
        <v>14.4</v>
      </c>
      <c r="AJ21" s="29">
        <v>8</v>
      </c>
      <c r="AK21" s="100">
        <f t="shared" si="8"/>
        <v>-6.4</v>
      </c>
      <c r="AL21" s="31">
        <f>AJ21/AI21</f>
        <v>0.5555555555555556</v>
      </c>
      <c r="AM21" s="29">
        <v>4.5</v>
      </c>
      <c r="AN21" s="30">
        <v>2.3</v>
      </c>
      <c r="AO21" s="100">
        <f t="shared" si="9"/>
        <v>-2.2</v>
      </c>
      <c r="AP21" s="31">
        <f>AN21/AM21</f>
        <v>0.5111111111111111</v>
      </c>
      <c r="AQ21" s="33"/>
      <c r="AR21" s="178"/>
      <c r="AS21" s="178"/>
    </row>
    <row r="22" spans="1:45" s="95" customFormat="1" ht="15" customHeight="1" thickBot="1">
      <c r="A22" s="88"/>
      <c r="B22" s="89" t="s">
        <v>22</v>
      </c>
      <c r="C22" s="90">
        <f>G22+K22</f>
        <v>33452.299999999996</v>
      </c>
      <c r="D22" s="92">
        <f>H22+L22</f>
        <v>61636.100000000006</v>
      </c>
      <c r="E22" s="100">
        <f t="shared" si="0"/>
        <v>28183.80000000001</v>
      </c>
      <c r="F22" s="93">
        <f>D22/C22</f>
        <v>1.8425070921879816</v>
      </c>
      <c r="G22" s="91">
        <f>G23+G32+G33+G34+G35+G37+G38+G39+G40</f>
        <v>23710.499999999996</v>
      </c>
      <c r="H22" s="91">
        <f>H23+H32+H33+H34+H35+H36+H37+H38+H39+H40</f>
        <v>51595.20000000001</v>
      </c>
      <c r="I22" s="100">
        <f t="shared" si="1"/>
        <v>27884.700000000015</v>
      </c>
      <c r="J22" s="93">
        <f>H22/G22</f>
        <v>2.176048586069464</v>
      </c>
      <c r="K22" s="91">
        <f>K23+K32+K33+K34+K35+K36+K37+K38+K39+K40</f>
        <v>9741.8</v>
      </c>
      <c r="L22" s="91">
        <f>L23+L32+L33+L34+L35+L36+L37+L38+L39+L40</f>
        <v>10040.899999999998</v>
      </c>
      <c r="M22" s="100">
        <f t="shared" si="2"/>
        <v>299.09999999999854</v>
      </c>
      <c r="N22" s="93">
        <f>L22/K22</f>
        <v>1.0307027448726107</v>
      </c>
      <c r="O22" s="91">
        <f>O23+O32+O33+O34+O35+O37+O38+O39+O40</f>
        <v>8.3</v>
      </c>
      <c r="P22" s="91">
        <f>P23+P32+P33+P34+P35+P37+P38+P39+P40</f>
        <v>0.3</v>
      </c>
      <c r="Q22" s="91">
        <f t="shared" si="3"/>
        <v>-8</v>
      </c>
      <c r="R22" s="93">
        <f>P22/O22</f>
        <v>0.03614457831325301</v>
      </c>
      <c r="S22" s="91">
        <f>S23+S32+S33+S34+S35+S37+S38+S39+S40</f>
        <v>43.699999999999996</v>
      </c>
      <c r="T22" s="91">
        <f>T23+T32+T33+T34+T35+T37+T38+T39+T40</f>
        <v>92.2</v>
      </c>
      <c r="U22" s="129">
        <f t="shared" si="4"/>
        <v>48.50000000000001</v>
      </c>
      <c r="V22" s="130">
        <f>T22/S22</f>
        <v>2.1098398169336385</v>
      </c>
      <c r="W22" s="91">
        <f>W23+W32+W33+W34+W35+W37+W38+W39+W40</f>
        <v>2.5</v>
      </c>
      <c r="X22" s="91">
        <f>X23+X32+X33+X34+X35+X37+X38+X39+X40</f>
        <v>60.1</v>
      </c>
      <c r="Y22" s="91">
        <f t="shared" si="5"/>
        <v>57.6</v>
      </c>
      <c r="Z22" s="93">
        <f>X22/W22</f>
        <v>24.04</v>
      </c>
      <c r="AA22" s="91">
        <f>AA23+AA32+AA33+AA34+AA35+AA36+AA37+AA38+AA39+AA40</f>
        <v>9120.699999999999</v>
      </c>
      <c r="AB22" s="91">
        <f>AB23+AB32+AB33+AB34+AB35+AB36+AB37+AB38+AB39+AB40</f>
        <v>9227.899999999998</v>
      </c>
      <c r="AC22" s="91">
        <f t="shared" si="6"/>
        <v>107.19999999999891</v>
      </c>
      <c r="AD22" s="93">
        <f>AB22/AA22</f>
        <v>1.0117534838334776</v>
      </c>
      <c r="AE22" s="91">
        <f>AE23+AE32+AE33+AE34+AE35+AE37+AE38+AE39+AE40</f>
        <v>448.3</v>
      </c>
      <c r="AF22" s="91">
        <f>AF23+AF32+AF33+AF34+AF35+AF37+AF38+AF39+AF40</f>
        <v>530.9</v>
      </c>
      <c r="AG22" s="100">
        <f t="shared" si="7"/>
        <v>82.59999999999997</v>
      </c>
      <c r="AH22" s="93">
        <f>AF22/AE22</f>
        <v>1.184251617220611</v>
      </c>
      <c r="AI22" s="91">
        <f>AI23+AI32+AI33+AI34+AI35+AI37+AI38+AI39+AI40</f>
        <v>117.4</v>
      </c>
      <c r="AJ22" s="91">
        <f>AJ23+AJ32+AJ33+AJ34+AJ35+AJ37+AJ38+AJ39+AJ40</f>
        <v>129</v>
      </c>
      <c r="AK22" s="100">
        <f t="shared" si="8"/>
        <v>11.599999999999994</v>
      </c>
      <c r="AL22" s="93">
        <f>AJ22/AI22</f>
        <v>1.098807495741056</v>
      </c>
      <c r="AM22" s="91">
        <f>AM23+AM32+AM33+AM34+AM35+AM37+AM38+AM39+AM40</f>
        <v>0.9</v>
      </c>
      <c r="AN22" s="91">
        <f>AN23+AN32+AN33+AN34+AN35+AN37+AN38+AN39+AN40</f>
        <v>0.5</v>
      </c>
      <c r="AO22" s="100">
        <f t="shared" si="9"/>
        <v>-0.4</v>
      </c>
      <c r="AP22" s="93">
        <f>AN22/AM22</f>
        <v>0.5555555555555556</v>
      </c>
      <c r="AQ22" s="174"/>
      <c r="AR22" s="175"/>
      <c r="AS22" s="175"/>
    </row>
    <row r="23" spans="1:76" s="156" customFormat="1" ht="15" customHeight="1" thickBot="1">
      <c r="A23" s="146">
        <v>6</v>
      </c>
      <c r="B23" s="147" t="s">
        <v>29</v>
      </c>
      <c r="C23" s="148">
        <f>G23+K23</f>
        <v>26513.799999999996</v>
      </c>
      <c r="D23" s="149">
        <f>H23+L23</f>
        <v>33302.8</v>
      </c>
      <c r="E23" s="92">
        <f t="shared" si="0"/>
        <v>6789.000000000007</v>
      </c>
      <c r="F23" s="150">
        <f>D23/C23</f>
        <v>1.2560553372206176</v>
      </c>
      <c r="G23" s="151">
        <f>SUM(G24:G31)</f>
        <v>19248.399999999998</v>
      </c>
      <c r="H23" s="151">
        <f>SUM(H24:H31)</f>
        <v>25986.600000000006</v>
      </c>
      <c r="I23" s="92">
        <f t="shared" si="1"/>
        <v>6738.200000000008</v>
      </c>
      <c r="J23" s="150">
        <f>H23/G23</f>
        <v>1.3500654599862851</v>
      </c>
      <c r="K23" s="151">
        <f>K24+K25+K26+K27+K28+K30</f>
        <v>7265.4</v>
      </c>
      <c r="L23" s="152">
        <f>L25+L26+L27+L28+L29+L30+L31</f>
        <v>7316.2</v>
      </c>
      <c r="M23" s="100">
        <f t="shared" si="2"/>
        <v>50.80000000000018</v>
      </c>
      <c r="N23" s="150">
        <f>L23/K23</f>
        <v>1.0069920444848184</v>
      </c>
      <c r="O23" s="151"/>
      <c r="P23" s="151"/>
      <c r="Q23" s="91">
        <f t="shared" si="3"/>
        <v>0</v>
      </c>
      <c r="R23" s="150"/>
      <c r="S23" s="151">
        <f>S24+S25+S26+S27+S28+S30</f>
        <v>40.4</v>
      </c>
      <c r="T23" s="149">
        <f>T24+T25+T26+T27+T28+T30</f>
        <v>40.4</v>
      </c>
      <c r="U23" s="91">
        <f t="shared" si="4"/>
        <v>0</v>
      </c>
      <c r="V23" s="150">
        <f>T23/S23</f>
        <v>1</v>
      </c>
      <c r="W23" s="153"/>
      <c r="X23" s="154"/>
      <c r="Y23" s="91">
        <f t="shared" si="5"/>
        <v>0</v>
      </c>
      <c r="Z23" s="155"/>
      <c r="AA23" s="151">
        <f>AA24+AA25+AA26+AA27+AA28+AA30</f>
        <v>6672.2</v>
      </c>
      <c r="AB23" s="151">
        <f>AB25+AB26+AB27+AB28+AB29+AB30+AB31</f>
        <v>6713.599999999999</v>
      </c>
      <c r="AC23" s="91">
        <f t="shared" si="6"/>
        <v>41.399999999999636</v>
      </c>
      <c r="AD23" s="150">
        <f>AB23/AA23</f>
        <v>1.006204849974521</v>
      </c>
      <c r="AE23" s="151">
        <f>AE24+AE25+AE26+AE27+AE28+AE30</f>
        <v>436.6</v>
      </c>
      <c r="AF23" s="151">
        <f>AF24+AF25+AF26+AF27+AF28+AF30</f>
        <v>442.5</v>
      </c>
      <c r="AG23" s="100">
        <f t="shared" si="7"/>
        <v>5.899999999999977</v>
      </c>
      <c r="AH23" s="150">
        <f>AF23/AE23</f>
        <v>1.0135135135135134</v>
      </c>
      <c r="AI23" s="151">
        <f>AI24+AI25+AI26+AI27+AI28+AI30</f>
        <v>116.2</v>
      </c>
      <c r="AJ23" s="151">
        <f>AJ24+AJ25+AJ26+AJ27+AJ30</f>
        <v>119.7</v>
      </c>
      <c r="AK23" s="100">
        <f t="shared" si="8"/>
        <v>3.5</v>
      </c>
      <c r="AL23" s="150">
        <f>AJ23/AI23</f>
        <v>1.0301204819277108</v>
      </c>
      <c r="AM23" s="151"/>
      <c r="AN23" s="151"/>
      <c r="AO23" s="100">
        <f t="shared" si="9"/>
        <v>0</v>
      </c>
      <c r="AP23" s="150"/>
      <c r="AQ23" s="180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</row>
    <row r="24" spans="1:76" s="10" customFormat="1" ht="15" customHeight="1">
      <c r="A24" s="143"/>
      <c r="B24" s="144" t="s">
        <v>16</v>
      </c>
      <c r="C24" s="142">
        <f>G24+K24</f>
        <v>105.6</v>
      </c>
      <c r="D24" s="68">
        <f>H24+L24</f>
        <v>90.9</v>
      </c>
      <c r="E24" s="139">
        <f t="shared" si="0"/>
        <v>-14.699999999999989</v>
      </c>
      <c r="F24" s="131">
        <f>D24/C24</f>
        <v>0.8607954545454547</v>
      </c>
      <c r="G24" s="38">
        <v>105.6</v>
      </c>
      <c r="H24" s="38">
        <v>90.9</v>
      </c>
      <c r="I24" s="139">
        <f t="shared" si="1"/>
        <v>-14.699999999999989</v>
      </c>
      <c r="J24" s="145">
        <f>H24/G24</f>
        <v>0.8607954545454547</v>
      </c>
      <c r="K24" s="51"/>
      <c r="L24" s="51"/>
      <c r="M24" s="139">
        <f t="shared" si="2"/>
        <v>0</v>
      </c>
      <c r="N24" s="131"/>
      <c r="O24" s="44"/>
      <c r="P24" s="68"/>
      <c r="Q24" s="139">
        <f t="shared" si="3"/>
        <v>0</v>
      </c>
      <c r="R24" s="170"/>
      <c r="S24" s="38"/>
      <c r="T24" s="68"/>
      <c r="U24" s="139">
        <f t="shared" si="4"/>
        <v>0</v>
      </c>
      <c r="V24" s="145"/>
      <c r="W24" s="38"/>
      <c r="X24" s="68"/>
      <c r="Y24" s="138">
        <f t="shared" si="5"/>
        <v>0</v>
      </c>
      <c r="Z24" s="131"/>
      <c r="AA24" s="44"/>
      <c r="AB24" s="68"/>
      <c r="AC24" s="139">
        <f t="shared" si="6"/>
        <v>0</v>
      </c>
      <c r="AD24" s="170"/>
      <c r="AE24" s="38"/>
      <c r="AF24" s="68"/>
      <c r="AG24" s="139">
        <f t="shared" si="7"/>
        <v>0</v>
      </c>
      <c r="AH24" s="131"/>
      <c r="AI24" s="38"/>
      <c r="AJ24" s="68"/>
      <c r="AK24" s="139">
        <f t="shared" si="8"/>
        <v>0</v>
      </c>
      <c r="AL24" s="145"/>
      <c r="AM24" s="38"/>
      <c r="AN24" s="68"/>
      <c r="AO24" s="139">
        <f t="shared" si="9"/>
        <v>0</v>
      </c>
      <c r="AP24" s="182"/>
      <c r="AQ24" s="33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</row>
    <row r="25" spans="1:43" s="10" customFormat="1" ht="25.5">
      <c r="A25" s="41"/>
      <c r="B25" s="69" t="s">
        <v>31</v>
      </c>
      <c r="C25" s="35">
        <f>G25+K25</f>
        <v>24433.2</v>
      </c>
      <c r="D25" s="37">
        <f>H25+L25</f>
        <v>31499.9</v>
      </c>
      <c r="E25" s="140">
        <f t="shared" si="0"/>
        <v>7066.700000000001</v>
      </c>
      <c r="F25" s="39">
        <f>D25/C25</f>
        <v>1.2892253163728042</v>
      </c>
      <c r="G25" s="36">
        <v>17928.7</v>
      </c>
      <c r="H25" s="36">
        <v>24960.9</v>
      </c>
      <c r="I25" s="140">
        <f t="shared" si="1"/>
        <v>7032.200000000001</v>
      </c>
      <c r="J25" s="39">
        <f>H25/G25</f>
        <v>1.3922314501330268</v>
      </c>
      <c r="K25" s="40">
        <f>O25+S25+W25+AA25+AE25+AI25+AM25</f>
        <v>6504.5</v>
      </c>
      <c r="L25" s="51">
        <f>P25+T25+X25+AB25+AF25+AJ25+AN25</f>
        <v>6539</v>
      </c>
      <c r="M25" s="140">
        <f t="shared" si="2"/>
        <v>34.5</v>
      </c>
      <c r="N25" s="39">
        <f>L25/K25</f>
        <v>1.005304020293643</v>
      </c>
      <c r="O25" s="36"/>
      <c r="P25" s="37"/>
      <c r="Q25" s="140">
        <f t="shared" si="3"/>
        <v>0</v>
      </c>
      <c r="R25" s="39"/>
      <c r="S25" s="36"/>
      <c r="T25" s="37"/>
      <c r="U25" s="140">
        <f t="shared" si="4"/>
        <v>0</v>
      </c>
      <c r="V25" s="65"/>
      <c r="W25" s="36"/>
      <c r="X25" s="37"/>
      <c r="Y25" s="139">
        <f t="shared" si="5"/>
        <v>0</v>
      </c>
      <c r="Z25" s="39"/>
      <c r="AA25" s="36">
        <v>6504.5</v>
      </c>
      <c r="AB25" s="37">
        <v>6539</v>
      </c>
      <c r="AC25" s="140">
        <f t="shared" si="6"/>
        <v>34.5</v>
      </c>
      <c r="AD25" s="39">
        <f>AB25/AA25</f>
        <v>1.005304020293643</v>
      </c>
      <c r="AE25" s="36"/>
      <c r="AF25" s="37"/>
      <c r="AG25" s="140">
        <f t="shared" si="7"/>
        <v>0</v>
      </c>
      <c r="AH25" s="39"/>
      <c r="AI25" s="36"/>
      <c r="AJ25" s="37"/>
      <c r="AK25" s="140">
        <f t="shared" si="8"/>
        <v>0</v>
      </c>
      <c r="AL25" s="65"/>
      <c r="AM25" s="36"/>
      <c r="AN25" s="37"/>
      <c r="AO25" s="140">
        <f t="shared" si="9"/>
        <v>0</v>
      </c>
      <c r="AP25" s="39"/>
      <c r="AQ25" s="33"/>
    </row>
    <row r="26" spans="1:43" s="10" customFormat="1" ht="15" customHeight="1">
      <c r="A26" s="41"/>
      <c r="B26" s="8" t="s">
        <v>32</v>
      </c>
      <c r="C26" s="35">
        <f>G26+K26</f>
        <v>291.9</v>
      </c>
      <c r="D26" s="36">
        <f>H26+L26</f>
        <v>280.7</v>
      </c>
      <c r="E26" s="140">
        <f t="shared" si="0"/>
        <v>-11.199999999999989</v>
      </c>
      <c r="F26" s="39">
        <f>D26/C26</f>
        <v>0.9616306954436451</v>
      </c>
      <c r="G26" s="36">
        <v>84.9</v>
      </c>
      <c r="H26" s="36">
        <v>70.2</v>
      </c>
      <c r="I26" s="140">
        <f t="shared" si="1"/>
        <v>-14.700000000000003</v>
      </c>
      <c r="J26" s="65">
        <f>H26/G26</f>
        <v>0.8268551236749117</v>
      </c>
      <c r="K26" s="40">
        <f>O26+S26+W26+AA26+AE26+AI26+AM26</f>
        <v>207</v>
      </c>
      <c r="L26" s="51">
        <f>P26+T26+X26+AB26+AF26+AJ26+AN26</f>
        <v>210.5</v>
      </c>
      <c r="M26" s="140">
        <f t="shared" si="2"/>
        <v>3.5</v>
      </c>
      <c r="N26" s="39">
        <f>L26/K26</f>
        <v>1.0169082125603865</v>
      </c>
      <c r="O26" s="36"/>
      <c r="P26" s="37"/>
      <c r="Q26" s="140">
        <f t="shared" si="3"/>
        <v>0</v>
      </c>
      <c r="R26" s="39"/>
      <c r="S26" s="36"/>
      <c r="T26" s="37"/>
      <c r="U26" s="140">
        <f t="shared" si="4"/>
        <v>0</v>
      </c>
      <c r="V26" s="65"/>
      <c r="W26" s="36"/>
      <c r="X26" s="37"/>
      <c r="Y26" s="140">
        <f t="shared" si="5"/>
        <v>0</v>
      </c>
      <c r="Z26" s="39"/>
      <c r="AA26" s="36">
        <v>90.8</v>
      </c>
      <c r="AB26" s="37">
        <v>90.8</v>
      </c>
      <c r="AC26" s="140">
        <f t="shared" si="6"/>
        <v>0</v>
      </c>
      <c r="AD26" s="65">
        <f>AB26/AA26</f>
        <v>1</v>
      </c>
      <c r="AE26" s="36"/>
      <c r="AF26" s="37"/>
      <c r="AG26" s="140">
        <f t="shared" si="7"/>
        <v>0</v>
      </c>
      <c r="AH26" s="65"/>
      <c r="AI26" s="36">
        <v>116.2</v>
      </c>
      <c r="AJ26" s="37">
        <v>119.7</v>
      </c>
      <c r="AK26" s="139">
        <f t="shared" si="8"/>
        <v>3.5</v>
      </c>
      <c r="AL26" s="39">
        <f>AJ26/AI26</f>
        <v>1.0301204819277108</v>
      </c>
      <c r="AM26" s="36"/>
      <c r="AN26" s="37"/>
      <c r="AO26" s="140">
        <f t="shared" si="9"/>
        <v>0</v>
      </c>
      <c r="AP26" s="39"/>
      <c r="AQ26" s="33"/>
    </row>
    <row r="27" spans="1:43" s="10" customFormat="1" ht="15" customHeight="1">
      <c r="A27" s="41"/>
      <c r="B27" s="8" t="s">
        <v>3</v>
      </c>
      <c r="C27" s="35">
        <f>G27+K27</f>
        <v>169.8</v>
      </c>
      <c r="D27" s="37">
        <f>H27+L27</f>
        <v>169.8</v>
      </c>
      <c r="E27" s="140">
        <f t="shared" si="0"/>
        <v>0</v>
      </c>
      <c r="F27" s="39">
        <f>D27/C27</f>
        <v>1</v>
      </c>
      <c r="G27" s="36"/>
      <c r="H27" s="36"/>
      <c r="I27" s="140">
        <f t="shared" si="1"/>
        <v>0</v>
      </c>
      <c r="J27" s="39"/>
      <c r="K27" s="40">
        <f>O27+S27+W27+AA27+AE27+AI27+AM27</f>
        <v>169.8</v>
      </c>
      <c r="L27" s="51">
        <f>P27+T27+X27+AB27+AF27+AJ27+AN27</f>
        <v>169.8</v>
      </c>
      <c r="M27" s="140">
        <f t="shared" si="2"/>
        <v>0</v>
      </c>
      <c r="N27" s="39">
        <f>L27/K27</f>
        <v>1</v>
      </c>
      <c r="O27" s="36"/>
      <c r="P27" s="37"/>
      <c r="Q27" s="140">
        <f t="shared" si="3"/>
        <v>0</v>
      </c>
      <c r="R27" s="39"/>
      <c r="S27" s="36">
        <v>40.4</v>
      </c>
      <c r="T27" s="37">
        <v>40.4</v>
      </c>
      <c r="U27" s="140">
        <f t="shared" si="4"/>
        <v>0</v>
      </c>
      <c r="V27" s="39">
        <f>T27/S27</f>
        <v>1</v>
      </c>
      <c r="W27" s="36"/>
      <c r="X27" s="37"/>
      <c r="Y27" s="140">
        <f t="shared" si="5"/>
        <v>0</v>
      </c>
      <c r="Z27" s="39"/>
      <c r="AA27" s="36"/>
      <c r="AB27" s="37"/>
      <c r="AC27" s="140">
        <f t="shared" si="6"/>
        <v>0</v>
      </c>
      <c r="AD27" s="65"/>
      <c r="AE27" s="36">
        <v>129.4</v>
      </c>
      <c r="AF27" s="37">
        <v>129.4</v>
      </c>
      <c r="AG27" s="140">
        <f t="shared" si="7"/>
        <v>0</v>
      </c>
      <c r="AH27" s="65">
        <f>AF27/AE27</f>
        <v>1</v>
      </c>
      <c r="AI27" s="36"/>
      <c r="AJ27" s="37"/>
      <c r="AK27" s="140">
        <f t="shared" si="8"/>
        <v>0</v>
      </c>
      <c r="AL27" s="65"/>
      <c r="AM27" s="36"/>
      <c r="AN27" s="37"/>
      <c r="AO27" s="140">
        <f t="shared" si="9"/>
        <v>0</v>
      </c>
      <c r="AP27" s="39"/>
      <c r="AQ27" s="33"/>
    </row>
    <row r="28" spans="1:43" s="10" customFormat="1" ht="15" customHeight="1">
      <c r="A28" s="41"/>
      <c r="B28" s="8" t="s">
        <v>25</v>
      </c>
      <c r="C28" s="35">
        <f>G28+K28</f>
        <v>1343.8</v>
      </c>
      <c r="D28" s="37">
        <f>H28+L28</f>
        <v>978.7</v>
      </c>
      <c r="E28" s="140">
        <f t="shared" si="0"/>
        <v>-365.0999999999999</v>
      </c>
      <c r="F28" s="39">
        <f>D28/C28</f>
        <v>0.7283077838964133</v>
      </c>
      <c r="G28" s="36">
        <v>1036.6</v>
      </c>
      <c r="H28" s="36">
        <v>665.6</v>
      </c>
      <c r="I28" s="140">
        <f t="shared" si="1"/>
        <v>-370.9999999999999</v>
      </c>
      <c r="J28" s="39">
        <f>H28/G28</f>
        <v>0.6420991703646538</v>
      </c>
      <c r="K28" s="40">
        <f>O28+S28+W28+AA28+AE28+AI28+AM28</f>
        <v>307.2</v>
      </c>
      <c r="L28" s="51">
        <f>P28+T28+X28+AB28+AF28+AJ28+AN28</f>
        <v>313.1</v>
      </c>
      <c r="M28" s="140">
        <f t="shared" si="2"/>
        <v>5.900000000000034</v>
      </c>
      <c r="N28" s="39">
        <f>L28/K28</f>
        <v>1.0192057291666667</v>
      </c>
      <c r="O28" s="43"/>
      <c r="P28" s="37"/>
      <c r="Q28" s="140">
        <f t="shared" si="3"/>
        <v>0</v>
      </c>
      <c r="R28" s="47"/>
      <c r="S28" s="36"/>
      <c r="T28" s="37"/>
      <c r="U28" s="140">
        <f t="shared" si="4"/>
        <v>0</v>
      </c>
      <c r="V28" s="65"/>
      <c r="W28" s="36"/>
      <c r="X28" s="37"/>
      <c r="Y28" s="140">
        <f t="shared" si="5"/>
        <v>0</v>
      </c>
      <c r="Z28" s="39"/>
      <c r="AA28" s="43"/>
      <c r="AB28" s="37"/>
      <c r="AC28" s="140">
        <f t="shared" si="6"/>
        <v>0</v>
      </c>
      <c r="AD28" s="171"/>
      <c r="AE28" s="36">
        <v>307.2</v>
      </c>
      <c r="AF28" s="37">
        <v>313.1</v>
      </c>
      <c r="AG28" s="140">
        <f t="shared" si="7"/>
        <v>5.900000000000034</v>
      </c>
      <c r="AH28" s="39">
        <f>AF28/AE28</f>
        <v>1.0192057291666667</v>
      </c>
      <c r="AI28" s="36"/>
      <c r="AJ28" s="37"/>
      <c r="AK28" s="140">
        <f t="shared" si="8"/>
        <v>0</v>
      </c>
      <c r="AL28" s="65"/>
      <c r="AM28" s="36"/>
      <c r="AN28" s="37"/>
      <c r="AO28" s="140">
        <f t="shared" si="9"/>
        <v>0</v>
      </c>
      <c r="AP28" s="39"/>
      <c r="AQ28" s="33"/>
    </row>
    <row r="29" spans="1:43" s="10" customFormat="1" ht="66" customHeight="1">
      <c r="A29" s="41"/>
      <c r="B29" s="106" t="s">
        <v>50</v>
      </c>
      <c r="C29" s="35"/>
      <c r="D29" s="37">
        <f>H29+AB29</f>
        <v>13.8</v>
      </c>
      <c r="E29" s="140">
        <f t="shared" si="0"/>
        <v>13.8</v>
      </c>
      <c r="F29" s="39"/>
      <c r="G29" s="36"/>
      <c r="H29" s="36">
        <v>6.9</v>
      </c>
      <c r="I29" s="140">
        <f t="shared" si="1"/>
        <v>6.9</v>
      </c>
      <c r="J29" s="39"/>
      <c r="K29" s="40"/>
      <c r="L29" s="51">
        <f>AB29</f>
        <v>6.9</v>
      </c>
      <c r="M29" s="140">
        <f t="shared" si="2"/>
        <v>6.9</v>
      </c>
      <c r="N29" s="39"/>
      <c r="O29" s="43"/>
      <c r="P29" s="37"/>
      <c r="Q29" s="140">
        <f t="shared" si="3"/>
        <v>0</v>
      </c>
      <c r="R29" s="47"/>
      <c r="S29" s="36"/>
      <c r="T29" s="37"/>
      <c r="U29" s="140">
        <f t="shared" si="4"/>
        <v>0</v>
      </c>
      <c r="V29" s="65"/>
      <c r="W29" s="36"/>
      <c r="X29" s="37"/>
      <c r="Y29" s="140">
        <f t="shared" si="5"/>
        <v>0</v>
      </c>
      <c r="Z29" s="39"/>
      <c r="AA29" s="43"/>
      <c r="AB29" s="37">
        <v>6.9</v>
      </c>
      <c r="AC29" s="140">
        <f t="shared" si="6"/>
        <v>6.9</v>
      </c>
      <c r="AD29" s="171"/>
      <c r="AE29" s="36"/>
      <c r="AF29" s="37"/>
      <c r="AG29" s="140">
        <f t="shared" si="7"/>
        <v>0</v>
      </c>
      <c r="AH29" s="39"/>
      <c r="AI29" s="36"/>
      <c r="AJ29" s="37"/>
      <c r="AK29" s="140">
        <f t="shared" si="8"/>
        <v>0</v>
      </c>
      <c r="AL29" s="65"/>
      <c r="AM29" s="36"/>
      <c r="AN29" s="37"/>
      <c r="AO29" s="140">
        <f t="shared" si="9"/>
        <v>0</v>
      </c>
      <c r="AP29" s="39"/>
      <c r="AQ29" s="33"/>
    </row>
    <row r="30" spans="1:43" s="10" customFormat="1" ht="15" customHeight="1">
      <c r="A30" s="41"/>
      <c r="B30" s="8" t="s">
        <v>17</v>
      </c>
      <c r="C30" s="35">
        <f>G30+K30</f>
        <v>159.5</v>
      </c>
      <c r="D30" s="37">
        <f>H30+L30</f>
        <v>243.1</v>
      </c>
      <c r="E30" s="140">
        <f t="shared" si="0"/>
        <v>83.6</v>
      </c>
      <c r="F30" s="39">
        <f>D30/C30</f>
        <v>1.5241379310344827</v>
      </c>
      <c r="G30" s="36">
        <v>82.6</v>
      </c>
      <c r="H30" s="36">
        <v>166.2</v>
      </c>
      <c r="I30" s="139">
        <f t="shared" si="1"/>
        <v>83.6</v>
      </c>
      <c r="J30" s="65">
        <f>H30/G30</f>
        <v>2.0121065375302662</v>
      </c>
      <c r="K30" s="40">
        <f>O30+S30+W30+AA30+AE30+AI30+AM30</f>
        <v>76.9</v>
      </c>
      <c r="L30" s="51">
        <f>P30+T30+X30+AB30+AF30+AJ30+AN30</f>
        <v>76.9</v>
      </c>
      <c r="M30" s="140">
        <f t="shared" si="2"/>
        <v>0</v>
      </c>
      <c r="N30" s="39">
        <f>L30/K30</f>
        <v>1</v>
      </c>
      <c r="O30" s="36"/>
      <c r="P30" s="37"/>
      <c r="Q30" s="140">
        <f t="shared" si="3"/>
        <v>0</v>
      </c>
      <c r="R30" s="39"/>
      <c r="S30" s="36"/>
      <c r="T30" s="37"/>
      <c r="U30" s="140">
        <f t="shared" si="4"/>
        <v>0</v>
      </c>
      <c r="V30" s="65"/>
      <c r="W30" s="36"/>
      <c r="X30" s="37"/>
      <c r="Y30" s="140">
        <f t="shared" si="5"/>
        <v>0</v>
      </c>
      <c r="Z30" s="39"/>
      <c r="AA30" s="36">
        <v>76.9</v>
      </c>
      <c r="AB30" s="37">
        <v>76.9</v>
      </c>
      <c r="AC30" s="140">
        <f t="shared" si="6"/>
        <v>0</v>
      </c>
      <c r="AD30" s="65">
        <f>AB30/AA30</f>
        <v>1</v>
      </c>
      <c r="AE30" s="36"/>
      <c r="AF30" s="37"/>
      <c r="AG30" s="140">
        <f t="shared" si="7"/>
        <v>0</v>
      </c>
      <c r="AH30" s="39"/>
      <c r="AI30" s="36"/>
      <c r="AJ30" s="37"/>
      <c r="AK30" s="140">
        <f t="shared" si="8"/>
        <v>0</v>
      </c>
      <c r="AL30" s="65"/>
      <c r="AM30" s="36"/>
      <c r="AN30" s="37"/>
      <c r="AO30" s="140">
        <f t="shared" si="9"/>
        <v>0</v>
      </c>
      <c r="AP30" s="39"/>
      <c r="AQ30" s="33"/>
    </row>
    <row r="31" spans="1:43" s="10" customFormat="1" ht="30" customHeight="1">
      <c r="A31" s="41"/>
      <c r="B31" s="59" t="s">
        <v>26</v>
      </c>
      <c r="C31" s="35">
        <f>G31+K31</f>
        <v>10</v>
      </c>
      <c r="D31" s="37">
        <f>H31+L31</f>
        <v>25.9</v>
      </c>
      <c r="E31" s="140">
        <f t="shared" si="0"/>
        <v>15.899999999999999</v>
      </c>
      <c r="F31" s="39">
        <f>D31/C31</f>
        <v>2.59</v>
      </c>
      <c r="G31" s="36">
        <v>10</v>
      </c>
      <c r="H31" s="36">
        <v>25.9</v>
      </c>
      <c r="I31" s="140">
        <f t="shared" si="1"/>
        <v>15.899999999999999</v>
      </c>
      <c r="J31" s="65">
        <f>H31/G31</f>
        <v>2.59</v>
      </c>
      <c r="K31" s="40"/>
      <c r="L31" s="51"/>
      <c r="M31" s="140">
        <f t="shared" si="2"/>
        <v>0</v>
      </c>
      <c r="N31" s="39"/>
      <c r="O31" s="36"/>
      <c r="P31" s="37"/>
      <c r="Q31" s="140">
        <f t="shared" si="3"/>
        <v>0</v>
      </c>
      <c r="R31" s="39"/>
      <c r="S31" s="36"/>
      <c r="T31" s="37"/>
      <c r="U31" s="140">
        <f t="shared" si="4"/>
        <v>0</v>
      </c>
      <c r="V31" s="65"/>
      <c r="W31" s="36"/>
      <c r="X31" s="37"/>
      <c r="Y31" s="140">
        <f t="shared" si="5"/>
        <v>0</v>
      </c>
      <c r="Z31" s="39"/>
      <c r="AA31" s="36"/>
      <c r="AB31" s="37"/>
      <c r="AC31" s="140">
        <f t="shared" si="6"/>
        <v>0</v>
      </c>
      <c r="AD31" s="39"/>
      <c r="AE31" s="36"/>
      <c r="AF31" s="37"/>
      <c r="AG31" s="140">
        <f t="shared" si="7"/>
        <v>0</v>
      </c>
      <c r="AH31" s="39"/>
      <c r="AI31" s="36"/>
      <c r="AJ31" s="37"/>
      <c r="AK31" s="140">
        <f t="shared" si="8"/>
        <v>0</v>
      </c>
      <c r="AL31" s="65"/>
      <c r="AM31" s="36"/>
      <c r="AN31" s="37"/>
      <c r="AO31" s="140">
        <f t="shared" si="9"/>
        <v>0</v>
      </c>
      <c r="AP31" s="39"/>
      <c r="AQ31" s="33"/>
    </row>
    <row r="32" spans="1:43" s="9" customFormat="1" ht="25.5">
      <c r="A32" s="76">
        <v>7</v>
      </c>
      <c r="B32" s="70" t="s">
        <v>33</v>
      </c>
      <c r="C32" s="35">
        <f>G32+K32</f>
        <v>370</v>
      </c>
      <c r="D32" s="37">
        <f>H32+L32</f>
        <v>274.9</v>
      </c>
      <c r="E32" s="140">
        <f t="shared" si="0"/>
        <v>-95.10000000000002</v>
      </c>
      <c r="F32" s="39">
        <f>D32/C32</f>
        <v>0.7429729729729729</v>
      </c>
      <c r="G32" s="36">
        <v>370</v>
      </c>
      <c r="H32" s="36">
        <v>274.9</v>
      </c>
      <c r="I32" s="140">
        <f t="shared" si="1"/>
        <v>-95.10000000000002</v>
      </c>
      <c r="J32" s="39">
        <f>H32/G32</f>
        <v>0.7429729729729729</v>
      </c>
      <c r="K32" s="40"/>
      <c r="L32" s="51"/>
      <c r="M32" s="140">
        <f t="shared" si="2"/>
        <v>0</v>
      </c>
      <c r="N32" s="39"/>
      <c r="O32" s="43"/>
      <c r="P32" s="37"/>
      <c r="Q32" s="140">
        <f t="shared" si="3"/>
        <v>0</v>
      </c>
      <c r="R32" s="47"/>
      <c r="S32" s="36"/>
      <c r="T32" s="37"/>
      <c r="U32" s="140">
        <f t="shared" si="4"/>
        <v>0</v>
      </c>
      <c r="V32" s="65"/>
      <c r="W32" s="36"/>
      <c r="X32" s="37"/>
      <c r="Y32" s="140">
        <f t="shared" si="5"/>
        <v>0</v>
      </c>
      <c r="Z32" s="39"/>
      <c r="AA32" s="43"/>
      <c r="AB32" s="37"/>
      <c r="AC32" s="140">
        <f t="shared" si="6"/>
        <v>0</v>
      </c>
      <c r="AD32" s="47"/>
      <c r="AE32" s="36"/>
      <c r="AF32" s="37"/>
      <c r="AG32" s="140">
        <f t="shared" si="7"/>
        <v>0</v>
      </c>
      <c r="AH32" s="39"/>
      <c r="AI32" s="36"/>
      <c r="AJ32" s="37"/>
      <c r="AK32" s="140">
        <f t="shared" si="8"/>
        <v>0</v>
      </c>
      <c r="AL32" s="65"/>
      <c r="AM32" s="36"/>
      <c r="AN32" s="37"/>
      <c r="AO32" s="140">
        <f t="shared" si="9"/>
        <v>0</v>
      </c>
      <c r="AP32" s="39"/>
      <c r="AQ32" s="33"/>
    </row>
    <row r="33" spans="1:43" s="9" customFormat="1" ht="15" customHeight="1">
      <c r="A33" s="26">
        <v>8</v>
      </c>
      <c r="B33" s="27" t="s">
        <v>34</v>
      </c>
      <c r="C33" s="35">
        <f>G33+K33</f>
        <v>8</v>
      </c>
      <c r="D33" s="37">
        <f>H33+L33</f>
        <v>212.2</v>
      </c>
      <c r="E33" s="140">
        <f t="shared" si="0"/>
        <v>204.2</v>
      </c>
      <c r="F33" s="39"/>
      <c r="G33" s="36">
        <v>8</v>
      </c>
      <c r="H33" s="36">
        <v>118.8</v>
      </c>
      <c r="I33" s="140">
        <f t="shared" si="1"/>
        <v>110.8</v>
      </c>
      <c r="J33" s="39"/>
      <c r="K33" s="40">
        <f>O33+S33+W33+AA33+AE33+AI33+AM33</f>
        <v>0</v>
      </c>
      <c r="L33" s="51">
        <f>P33+T33+X33+AB33+AF33+AJ33+AN33</f>
        <v>93.39999999999999</v>
      </c>
      <c r="M33" s="140">
        <f t="shared" si="2"/>
        <v>93.39999999999999</v>
      </c>
      <c r="N33" s="39"/>
      <c r="O33" s="43"/>
      <c r="P33" s="37"/>
      <c r="Q33" s="140">
        <f t="shared" si="3"/>
        <v>0</v>
      </c>
      <c r="R33" s="47"/>
      <c r="S33" s="36"/>
      <c r="T33" s="37"/>
      <c r="U33" s="140">
        <f t="shared" si="4"/>
        <v>0</v>
      </c>
      <c r="V33" s="65"/>
      <c r="W33" s="36"/>
      <c r="X33" s="37">
        <v>10.1</v>
      </c>
      <c r="Y33" s="140">
        <f t="shared" si="5"/>
        <v>10.1</v>
      </c>
      <c r="Z33" s="47"/>
      <c r="AA33" s="43"/>
      <c r="AB33" s="37">
        <v>11.7</v>
      </c>
      <c r="AC33" s="140">
        <f t="shared" si="6"/>
        <v>11.7</v>
      </c>
      <c r="AD33" s="47"/>
      <c r="AE33" s="36"/>
      <c r="AF33" s="37">
        <v>71.3</v>
      </c>
      <c r="AG33" s="140">
        <f t="shared" si="7"/>
        <v>71.3</v>
      </c>
      <c r="AH33" s="39"/>
      <c r="AI33" s="36"/>
      <c r="AJ33" s="37">
        <v>0.3</v>
      </c>
      <c r="AK33" s="140">
        <f t="shared" si="8"/>
        <v>0.3</v>
      </c>
      <c r="AL33" s="65"/>
      <c r="AM33" s="36"/>
      <c r="AN33" s="37"/>
      <c r="AO33" s="140">
        <f t="shared" si="9"/>
        <v>0</v>
      </c>
      <c r="AP33" s="39"/>
      <c r="AQ33" s="33"/>
    </row>
    <row r="34" spans="1:43" s="9" customFormat="1" ht="15" customHeight="1">
      <c r="A34" s="26">
        <v>9</v>
      </c>
      <c r="B34" s="27" t="s">
        <v>4</v>
      </c>
      <c r="C34" s="35">
        <f>G34+K34</f>
        <v>0</v>
      </c>
      <c r="D34" s="37">
        <f>H34+L34</f>
        <v>12102.6</v>
      </c>
      <c r="E34" s="140">
        <f t="shared" si="0"/>
        <v>12102.6</v>
      </c>
      <c r="F34" s="65"/>
      <c r="G34" s="36"/>
      <c r="H34" s="37">
        <v>12102.6</v>
      </c>
      <c r="I34" s="140">
        <f t="shared" si="1"/>
        <v>12102.6</v>
      </c>
      <c r="J34" s="65"/>
      <c r="K34" s="40">
        <f>O34+S34+W34+AA34+AE34+AI34+AM34</f>
        <v>0</v>
      </c>
      <c r="L34" s="51">
        <f>P34+T34+X34+AB34+AF34+AJ34+AN34</f>
        <v>0</v>
      </c>
      <c r="M34" s="140">
        <f t="shared" si="2"/>
        <v>0</v>
      </c>
      <c r="N34" s="39"/>
      <c r="O34" s="43"/>
      <c r="P34" s="37"/>
      <c r="Q34" s="140">
        <f t="shared" si="3"/>
        <v>0</v>
      </c>
      <c r="R34" s="47"/>
      <c r="S34" s="36"/>
      <c r="T34" s="37"/>
      <c r="U34" s="140">
        <f t="shared" si="4"/>
        <v>0</v>
      </c>
      <c r="V34" s="65"/>
      <c r="W34" s="36"/>
      <c r="X34" s="37"/>
      <c r="Y34" s="140">
        <f t="shared" si="5"/>
        <v>0</v>
      </c>
      <c r="Z34" s="39"/>
      <c r="AA34" s="43"/>
      <c r="AB34" s="37"/>
      <c r="AC34" s="140">
        <f t="shared" si="6"/>
        <v>0</v>
      </c>
      <c r="AD34" s="47"/>
      <c r="AE34" s="36"/>
      <c r="AF34" s="37"/>
      <c r="AG34" s="140">
        <f t="shared" si="7"/>
        <v>0</v>
      </c>
      <c r="AH34" s="39"/>
      <c r="AI34" s="36"/>
      <c r="AJ34" s="37"/>
      <c r="AK34" s="140">
        <f t="shared" si="8"/>
        <v>0</v>
      </c>
      <c r="AL34" s="65"/>
      <c r="AM34" s="36"/>
      <c r="AN34" s="37"/>
      <c r="AO34" s="140">
        <f t="shared" si="9"/>
        <v>0</v>
      </c>
      <c r="AP34" s="39"/>
      <c r="AQ34" s="33"/>
    </row>
    <row r="35" spans="1:43" s="9" customFormat="1" ht="15" customHeight="1">
      <c r="A35" s="26">
        <v>10</v>
      </c>
      <c r="B35" s="45" t="s">
        <v>35</v>
      </c>
      <c r="C35" s="36">
        <f>G35+K35</f>
        <v>5355.7</v>
      </c>
      <c r="D35" s="37">
        <f>H35+L35</f>
        <v>11999.800000000001</v>
      </c>
      <c r="E35" s="140">
        <f t="shared" si="0"/>
        <v>6644.100000000001</v>
      </c>
      <c r="F35" s="39">
        <f>D35/C35</f>
        <v>2.240566125809885</v>
      </c>
      <c r="G35" s="36">
        <v>3997.1</v>
      </c>
      <c r="H35" s="36">
        <v>10640.1</v>
      </c>
      <c r="I35" s="140">
        <f t="shared" si="1"/>
        <v>6643</v>
      </c>
      <c r="J35" s="39">
        <f>H35/G35</f>
        <v>2.6619549173150534</v>
      </c>
      <c r="K35" s="40">
        <f>O35+S35+W35+AA35+AE35+AI35+AM35</f>
        <v>1358.6</v>
      </c>
      <c r="L35" s="51">
        <f>P35+T35+X35+AB35+AF35+AJ35+AN35</f>
        <v>1359.7</v>
      </c>
      <c r="M35" s="140">
        <f t="shared" si="2"/>
        <v>1.1000000000001364</v>
      </c>
      <c r="N35" s="39"/>
      <c r="O35" s="36"/>
      <c r="P35" s="37"/>
      <c r="Q35" s="140">
        <f t="shared" si="3"/>
        <v>0</v>
      </c>
      <c r="R35" s="39"/>
      <c r="S35" s="36"/>
      <c r="T35" s="37"/>
      <c r="U35" s="140">
        <f t="shared" si="4"/>
        <v>0</v>
      </c>
      <c r="V35" s="65"/>
      <c r="W35" s="36"/>
      <c r="X35" s="37"/>
      <c r="Y35" s="140">
        <f t="shared" si="5"/>
        <v>0</v>
      </c>
      <c r="Z35" s="47"/>
      <c r="AA35" s="36">
        <v>1358.6</v>
      </c>
      <c r="AB35" s="37">
        <v>1359.7</v>
      </c>
      <c r="AC35" s="140">
        <f t="shared" si="6"/>
        <v>1.1000000000001364</v>
      </c>
      <c r="AD35" s="39"/>
      <c r="AE35" s="36"/>
      <c r="AF35" s="37"/>
      <c r="AG35" s="140">
        <f t="shared" si="7"/>
        <v>0</v>
      </c>
      <c r="AH35" s="39"/>
      <c r="AI35" s="36"/>
      <c r="AJ35" s="37"/>
      <c r="AK35" s="140">
        <f t="shared" si="8"/>
        <v>0</v>
      </c>
      <c r="AL35" s="65"/>
      <c r="AM35" s="36"/>
      <c r="AN35" s="37"/>
      <c r="AO35" s="140">
        <f t="shared" si="9"/>
        <v>0</v>
      </c>
      <c r="AP35" s="39"/>
      <c r="AQ35" s="33"/>
    </row>
    <row r="36" spans="1:43" s="9" customFormat="1" ht="36.75" customHeight="1">
      <c r="A36" s="26"/>
      <c r="B36" s="71" t="s">
        <v>46</v>
      </c>
      <c r="C36" s="36">
        <f>G36+K36</f>
        <v>93.4</v>
      </c>
      <c r="D36" s="37">
        <f>H36+L36</f>
        <v>215.2</v>
      </c>
      <c r="E36" s="140">
        <f t="shared" si="0"/>
        <v>121.79999999999998</v>
      </c>
      <c r="F36" s="39"/>
      <c r="G36" s="36"/>
      <c r="H36" s="36">
        <v>121.8</v>
      </c>
      <c r="I36" s="140">
        <f t="shared" si="1"/>
        <v>121.8</v>
      </c>
      <c r="J36" s="39"/>
      <c r="K36" s="40">
        <f>O36+S36+W36+AA36+AE36+AI36+AM36</f>
        <v>93.4</v>
      </c>
      <c r="L36" s="51">
        <f>P36+T36+X36+AB36+AF36+AJ36+AN36</f>
        <v>93.4</v>
      </c>
      <c r="M36" s="140">
        <f t="shared" si="2"/>
        <v>0</v>
      </c>
      <c r="N36" s="39"/>
      <c r="O36" s="36"/>
      <c r="P36" s="37"/>
      <c r="Q36" s="140">
        <f t="shared" si="3"/>
        <v>0</v>
      </c>
      <c r="R36" s="39"/>
      <c r="S36" s="36"/>
      <c r="T36" s="37"/>
      <c r="U36" s="140">
        <f t="shared" si="4"/>
        <v>0</v>
      </c>
      <c r="V36" s="65"/>
      <c r="W36" s="36"/>
      <c r="X36" s="37"/>
      <c r="Y36" s="140">
        <f t="shared" si="5"/>
        <v>0</v>
      </c>
      <c r="Z36" s="47"/>
      <c r="AA36" s="36">
        <v>93.4</v>
      </c>
      <c r="AB36" s="37">
        <v>93.4</v>
      </c>
      <c r="AC36" s="140">
        <f t="shared" si="6"/>
        <v>0</v>
      </c>
      <c r="AD36" s="39"/>
      <c r="AE36" s="36"/>
      <c r="AF36" s="37"/>
      <c r="AG36" s="140">
        <f t="shared" si="7"/>
        <v>0</v>
      </c>
      <c r="AH36" s="39"/>
      <c r="AI36" s="36"/>
      <c r="AJ36" s="37"/>
      <c r="AK36" s="140">
        <f t="shared" si="8"/>
        <v>0</v>
      </c>
      <c r="AL36" s="65"/>
      <c r="AM36" s="36"/>
      <c r="AN36" s="37"/>
      <c r="AO36" s="140">
        <f t="shared" si="9"/>
        <v>0</v>
      </c>
      <c r="AP36" s="39"/>
      <c r="AQ36" s="33"/>
    </row>
    <row r="37" spans="1:43" s="9" customFormat="1" ht="15" customHeight="1">
      <c r="A37" s="26">
        <v>11</v>
      </c>
      <c r="B37" s="45" t="s">
        <v>36</v>
      </c>
      <c r="C37" s="36">
        <f>G37+K37</f>
        <v>0</v>
      </c>
      <c r="D37" s="37">
        <f>H37+L37</f>
        <v>274.2</v>
      </c>
      <c r="E37" s="140">
        <f t="shared" si="0"/>
        <v>274.2</v>
      </c>
      <c r="F37" s="39"/>
      <c r="G37" s="36"/>
      <c r="H37" s="36">
        <v>274.2</v>
      </c>
      <c r="I37" s="140">
        <f t="shared" si="1"/>
        <v>274.2</v>
      </c>
      <c r="J37" s="39"/>
      <c r="K37" s="40">
        <f>O37+S37+W37+AA37+AE37+AI37+AM37</f>
        <v>0</v>
      </c>
      <c r="L37" s="51">
        <f>P37+T37+X37+AB37+AF37+AJ37+AN37</f>
        <v>0</v>
      </c>
      <c r="M37" s="140">
        <f t="shared" si="2"/>
        <v>0</v>
      </c>
      <c r="N37" s="39"/>
      <c r="O37" s="36"/>
      <c r="P37" s="37"/>
      <c r="Q37" s="140">
        <f t="shared" si="3"/>
        <v>0</v>
      </c>
      <c r="R37" s="39"/>
      <c r="S37" s="36"/>
      <c r="T37" s="37"/>
      <c r="U37" s="140">
        <f t="shared" si="4"/>
        <v>0</v>
      </c>
      <c r="V37" s="65"/>
      <c r="W37" s="36"/>
      <c r="X37" s="37"/>
      <c r="Y37" s="140">
        <f t="shared" si="5"/>
        <v>0</v>
      </c>
      <c r="Z37" s="39"/>
      <c r="AA37" s="36"/>
      <c r="AB37" s="37"/>
      <c r="AC37" s="140">
        <f t="shared" si="6"/>
        <v>0</v>
      </c>
      <c r="AD37" s="39"/>
      <c r="AE37" s="36"/>
      <c r="AF37" s="37"/>
      <c r="AG37" s="140">
        <f t="shared" si="7"/>
        <v>0</v>
      </c>
      <c r="AH37" s="39"/>
      <c r="AI37" s="36"/>
      <c r="AJ37" s="37"/>
      <c r="AK37" s="140">
        <f t="shared" si="8"/>
        <v>0</v>
      </c>
      <c r="AL37" s="65"/>
      <c r="AM37" s="36"/>
      <c r="AN37" s="37"/>
      <c r="AO37" s="140">
        <f t="shared" si="9"/>
        <v>0</v>
      </c>
      <c r="AP37" s="39"/>
      <c r="AQ37" s="33"/>
    </row>
    <row r="38" spans="1:43" s="9" customFormat="1" ht="15" customHeight="1">
      <c r="A38" s="26">
        <v>12</v>
      </c>
      <c r="B38" s="46" t="s">
        <v>18</v>
      </c>
      <c r="C38" s="36">
        <f>G38+K38</f>
        <v>395</v>
      </c>
      <c r="D38" s="37">
        <f>H38+L38</f>
        <v>1170.7</v>
      </c>
      <c r="E38" s="140">
        <f t="shared" si="0"/>
        <v>775.7</v>
      </c>
      <c r="F38" s="39">
        <f>D38/C38</f>
        <v>2.9637974683544304</v>
      </c>
      <c r="G38" s="37">
        <v>36.1</v>
      </c>
      <c r="H38" s="36">
        <v>731.8</v>
      </c>
      <c r="I38" s="140">
        <f t="shared" si="1"/>
        <v>695.6999999999999</v>
      </c>
      <c r="J38" s="39">
        <f>H38/G38</f>
        <v>20.27146814404432</v>
      </c>
      <c r="K38" s="40">
        <f>O38+S38+W38+AA38+AE38+AI38+AM38</f>
        <v>358.9</v>
      </c>
      <c r="L38" s="51">
        <f>P38+T38+X38+AB38+AF38+AJ38+AN38</f>
        <v>438.90000000000003</v>
      </c>
      <c r="M38" s="140">
        <f t="shared" si="2"/>
        <v>80.00000000000006</v>
      </c>
      <c r="N38" s="39">
        <f>L38/K38</f>
        <v>1.222903315686821</v>
      </c>
      <c r="O38" s="43"/>
      <c r="P38" s="37"/>
      <c r="Q38" s="140">
        <f t="shared" si="3"/>
        <v>0</v>
      </c>
      <c r="R38" s="47"/>
      <c r="S38" s="36"/>
      <c r="T38" s="37">
        <v>21.3</v>
      </c>
      <c r="U38" s="140">
        <f t="shared" si="4"/>
        <v>21.3</v>
      </c>
      <c r="V38" s="39"/>
      <c r="W38" s="36"/>
      <c r="X38" s="37">
        <v>1.5</v>
      </c>
      <c r="Y38" s="140">
        <f t="shared" si="5"/>
        <v>1.5</v>
      </c>
      <c r="Z38" s="39"/>
      <c r="AA38" s="43">
        <v>358.9</v>
      </c>
      <c r="AB38" s="37">
        <v>411.6</v>
      </c>
      <c r="AC38" s="140">
        <f t="shared" si="6"/>
        <v>52.700000000000045</v>
      </c>
      <c r="AD38" s="47">
        <f>AB38/AA38</f>
        <v>1.1468375592086935</v>
      </c>
      <c r="AE38" s="36"/>
      <c r="AF38" s="37">
        <v>4</v>
      </c>
      <c r="AG38" s="140">
        <f t="shared" si="7"/>
        <v>4</v>
      </c>
      <c r="AH38" s="39"/>
      <c r="AI38" s="36"/>
      <c r="AJ38" s="37">
        <v>0.5</v>
      </c>
      <c r="AK38" s="140">
        <f t="shared" si="8"/>
        <v>0.5</v>
      </c>
      <c r="AL38" s="65"/>
      <c r="AM38" s="36"/>
      <c r="AN38" s="37"/>
      <c r="AO38" s="140">
        <f t="shared" si="9"/>
        <v>0</v>
      </c>
      <c r="AP38" s="39"/>
      <c r="AQ38" s="33"/>
    </row>
    <row r="39" spans="1:43" s="10" customFormat="1" ht="18">
      <c r="A39" s="41"/>
      <c r="B39" s="71" t="s">
        <v>37</v>
      </c>
      <c r="C39" s="36">
        <f>G39+K39</f>
        <v>116.4</v>
      </c>
      <c r="D39" s="36">
        <f>H39+L39</f>
        <v>148.4</v>
      </c>
      <c r="E39" s="140">
        <f t="shared" si="0"/>
        <v>32</v>
      </c>
      <c r="F39" s="39">
        <f>D39/C39</f>
        <v>1.274914089347079</v>
      </c>
      <c r="G39" s="37">
        <v>50.9</v>
      </c>
      <c r="H39" s="36">
        <v>31.4</v>
      </c>
      <c r="I39" s="140">
        <f t="shared" si="1"/>
        <v>-19.5</v>
      </c>
      <c r="J39" s="39">
        <f>H39/G39</f>
        <v>0.6168958742632613</v>
      </c>
      <c r="K39" s="40">
        <f>O39+S39+W39+AA39+AE39+AI39+AM39</f>
        <v>65.50000000000001</v>
      </c>
      <c r="L39" s="51">
        <f>P39+T39+X39+AB39+AF39+AJ39+AN39</f>
        <v>117</v>
      </c>
      <c r="M39" s="140">
        <f t="shared" si="2"/>
        <v>51.499999999999986</v>
      </c>
      <c r="N39" s="39">
        <f>L39/K39</f>
        <v>1.7862595419847325</v>
      </c>
      <c r="O39" s="43">
        <v>8.3</v>
      </c>
      <c r="P39" s="37">
        <v>0.3</v>
      </c>
      <c r="Q39" s="140">
        <f t="shared" si="3"/>
        <v>-8</v>
      </c>
      <c r="R39" s="39">
        <f>P39/O39</f>
        <v>0.03614457831325301</v>
      </c>
      <c r="S39" s="36">
        <v>3.3</v>
      </c>
      <c r="T39" s="37">
        <v>30.5</v>
      </c>
      <c r="U39" s="140">
        <f t="shared" si="4"/>
        <v>27.2</v>
      </c>
      <c r="V39" s="65">
        <f>T39/S39</f>
        <v>9.242424242424242</v>
      </c>
      <c r="W39" s="36">
        <v>2.5</v>
      </c>
      <c r="X39" s="37">
        <v>18.5</v>
      </c>
      <c r="Y39" s="140">
        <f t="shared" si="5"/>
        <v>16</v>
      </c>
      <c r="Z39" s="47">
        <f>X39/W39</f>
        <v>7.4</v>
      </c>
      <c r="AA39" s="43">
        <v>37.6</v>
      </c>
      <c r="AB39" s="37">
        <v>45.6</v>
      </c>
      <c r="AC39" s="140">
        <f t="shared" si="6"/>
        <v>8</v>
      </c>
      <c r="AD39" s="47">
        <f>AB39/AA39</f>
        <v>1.2127659574468086</v>
      </c>
      <c r="AE39" s="36">
        <v>11.7</v>
      </c>
      <c r="AF39" s="37">
        <v>13.1</v>
      </c>
      <c r="AG39" s="140">
        <f t="shared" si="7"/>
        <v>1.4000000000000004</v>
      </c>
      <c r="AH39" s="65">
        <f>AF39/AE39</f>
        <v>1.1196581196581197</v>
      </c>
      <c r="AI39" s="36">
        <v>1.2</v>
      </c>
      <c r="AJ39" s="37">
        <v>8.5</v>
      </c>
      <c r="AK39" s="140">
        <f t="shared" si="8"/>
        <v>7.3</v>
      </c>
      <c r="AL39" s="65">
        <f>AJ39/AI39</f>
        <v>7.083333333333334</v>
      </c>
      <c r="AM39" s="36">
        <v>0.9</v>
      </c>
      <c r="AN39" s="37">
        <v>0.5</v>
      </c>
      <c r="AO39" s="140">
        <f t="shared" si="9"/>
        <v>-0.4</v>
      </c>
      <c r="AP39" s="65">
        <f>AN39/AM39</f>
        <v>0.5555555555555556</v>
      </c>
      <c r="AQ39" s="42"/>
    </row>
    <row r="40" spans="1:43" s="9" customFormat="1" ht="15" customHeight="1" thickBot="1">
      <c r="A40" s="73">
        <v>13</v>
      </c>
      <c r="B40" s="74" t="s">
        <v>38</v>
      </c>
      <c r="C40" s="164">
        <f>G40+K40</f>
        <v>600</v>
      </c>
      <c r="D40" s="163">
        <f>H40+L40</f>
        <v>1935.3</v>
      </c>
      <c r="E40" s="137">
        <f t="shared" si="0"/>
        <v>1335.3</v>
      </c>
      <c r="F40" s="39">
        <f>D40/C40</f>
        <v>3.2255</v>
      </c>
      <c r="G40" s="133"/>
      <c r="H40" s="75">
        <v>1313</v>
      </c>
      <c r="I40" s="137">
        <f t="shared" si="1"/>
        <v>1313</v>
      </c>
      <c r="J40" s="135"/>
      <c r="K40" s="169">
        <f>O40+S40+W40+AA40+AE40+AI40+AM40</f>
        <v>600</v>
      </c>
      <c r="L40" s="75">
        <f>P40+T40+X40+AB40+AF40+AJ40+AN40</f>
        <v>622.3</v>
      </c>
      <c r="M40" s="137">
        <f t="shared" si="2"/>
        <v>22.299999999999955</v>
      </c>
      <c r="N40" s="39">
        <f>L40/K40</f>
        <v>1.0371666666666666</v>
      </c>
      <c r="O40" s="136"/>
      <c r="P40" s="163"/>
      <c r="Q40" s="137">
        <f t="shared" si="3"/>
        <v>0</v>
      </c>
      <c r="R40" s="167"/>
      <c r="S40" s="162"/>
      <c r="T40" s="134"/>
      <c r="U40" s="137">
        <f t="shared" si="4"/>
        <v>0</v>
      </c>
      <c r="V40" s="132"/>
      <c r="W40" s="133"/>
      <c r="X40" s="134">
        <v>30</v>
      </c>
      <c r="Y40" s="137">
        <f t="shared" si="5"/>
        <v>30</v>
      </c>
      <c r="Z40" s="135"/>
      <c r="AA40" s="136">
        <v>600</v>
      </c>
      <c r="AB40" s="134">
        <v>592.3</v>
      </c>
      <c r="AC40" s="137">
        <f t="shared" si="6"/>
        <v>-7.7000000000000455</v>
      </c>
      <c r="AD40" s="47">
        <f>AB40/AA40</f>
        <v>0.9871666666666666</v>
      </c>
      <c r="AE40" s="29"/>
      <c r="AF40" s="30"/>
      <c r="AG40" s="137">
        <f t="shared" si="7"/>
        <v>0</v>
      </c>
      <c r="AH40" s="31"/>
      <c r="AI40" s="29"/>
      <c r="AJ40" s="30"/>
      <c r="AK40" s="137">
        <f t="shared" si="8"/>
        <v>0</v>
      </c>
      <c r="AL40" s="64"/>
      <c r="AM40" s="36"/>
      <c r="AN40" s="37"/>
      <c r="AO40" s="137">
        <f t="shared" si="9"/>
        <v>0</v>
      </c>
      <c r="AP40" s="39"/>
      <c r="AQ40" s="33"/>
    </row>
    <row r="41" spans="1:43" s="95" customFormat="1" ht="15" customHeight="1" thickBot="1">
      <c r="A41" s="96"/>
      <c r="B41" s="97" t="s">
        <v>5</v>
      </c>
      <c r="C41" s="98">
        <f>G41+K41</f>
        <v>284817.30000000005</v>
      </c>
      <c r="D41" s="99">
        <f>H41+L41</f>
        <v>327362.6</v>
      </c>
      <c r="E41" s="100">
        <f t="shared" si="0"/>
        <v>42545.29999999993</v>
      </c>
      <c r="F41" s="93">
        <f>D41/C41</f>
        <v>1.149377513233922</v>
      </c>
      <c r="G41" s="90">
        <f>G6+G22</f>
        <v>169966.90000000002</v>
      </c>
      <c r="H41" s="99">
        <f>H6+H22</f>
        <v>208458.00000000003</v>
      </c>
      <c r="I41" s="100">
        <f t="shared" si="1"/>
        <v>38491.100000000006</v>
      </c>
      <c r="J41" s="101">
        <f>H41/G41</f>
        <v>1.2264623288416745</v>
      </c>
      <c r="K41" s="98">
        <f>K6+K22</f>
        <v>114850.40000000001</v>
      </c>
      <c r="L41" s="99">
        <f>L6+L22</f>
        <v>118904.59999999998</v>
      </c>
      <c r="M41" s="100">
        <f t="shared" si="2"/>
        <v>4054.199999999968</v>
      </c>
      <c r="N41" s="93">
        <f>L41/K41</f>
        <v>1.0352998335225647</v>
      </c>
      <c r="O41" s="100">
        <f>O6+O22</f>
        <v>1849.3</v>
      </c>
      <c r="P41" s="99">
        <f>P6+P22</f>
        <v>1733.8</v>
      </c>
      <c r="Q41" s="91">
        <f t="shared" si="3"/>
        <v>-115.5</v>
      </c>
      <c r="R41" s="101">
        <f>P41/O41</f>
        <v>0.9375439355431785</v>
      </c>
      <c r="S41" s="100">
        <f>S6+S22</f>
        <v>4573.3</v>
      </c>
      <c r="T41" s="92">
        <f>T6+T22</f>
        <v>4543.7</v>
      </c>
      <c r="U41" s="91">
        <f t="shared" si="4"/>
        <v>-29.600000000000364</v>
      </c>
      <c r="V41" s="101">
        <f>T41/S41</f>
        <v>0.9935276496184374</v>
      </c>
      <c r="W41" s="90">
        <f>W6+W22</f>
        <v>6532.5</v>
      </c>
      <c r="X41" s="92">
        <f>X6+X22</f>
        <v>7165.1</v>
      </c>
      <c r="Y41" s="91">
        <f t="shared" si="5"/>
        <v>632.6000000000004</v>
      </c>
      <c r="Z41" s="101">
        <f>X41/W41</f>
        <v>1.0968388825105244</v>
      </c>
      <c r="AA41" s="100">
        <f>AA6+AA22</f>
        <v>77248.2</v>
      </c>
      <c r="AB41" s="92">
        <f>AB6+AB22</f>
        <v>78681.5</v>
      </c>
      <c r="AC41" s="91">
        <f t="shared" si="6"/>
        <v>1433.300000000003</v>
      </c>
      <c r="AD41" s="93">
        <f>AB41/AA41</f>
        <v>1.0185544776447866</v>
      </c>
      <c r="AE41" s="91">
        <f>AE6+AE22</f>
        <v>12987.4</v>
      </c>
      <c r="AF41" s="92">
        <f>AF6+AF22</f>
        <v>13538.8</v>
      </c>
      <c r="AG41" s="100">
        <f t="shared" si="7"/>
        <v>551.3999999999996</v>
      </c>
      <c r="AH41" s="93">
        <f>AF41/AE41</f>
        <v>1.042456534795263</v>
      </c>
      <c r="AI41" s="90">
        <f>AI6+AI22</f>
        <v>6994.9</v>
      </c>
      <c r="AJ41" s="92">
        <f>AJ6+AJ22</f>
        <v>7776.4</v>
      </c>
      <c r="AK41" s="100">
        <f t="shared" si="8"/>
        <v>781.5</v>
      </c>
      <c r="AL41" s="93">
        <f>AJ41/AI41</f>
        <v>1.1117242562438348</v>
      </c>
      <c r="AM41" s="91">
        <f>AM6+AM22</f>
        <v>4664.799999999999</v>
      </c>
      <c r="AN41" s="92">
        <f>AN6+AN22</f>
        <v>5465.3</v>
      </c>
      <c r="AO41" s="100">
        <f t="shared" si="9"/>
        <v>800.5000000000009</v>
      </c>
      <c r="AP41" s="93">
        <f>AN41/AM41</f>
        <v>1.1716043560281257</v>
      </c>
      <c r="AQ41" s="94"/>
    </row>
    <row r="42" spans="1:43" s="10" customFormat="1" ht="18">
      <c r="A42" s="107" t="s">
        <v>23</v>
      </c>
      <c r="B42" s="107"/>
      <c r="C42" s="107"/>
      <c r="D42" s="107"/>
      <c r="E42" s="107"/>
      <c r="F42" s="107"/>
      <c r="G42" s="107"/>
      <c r="H42" s="49"/>
      <c r="I42" s="48"/>
      <c r="J42" s="48"/>
      <c r="K42" s="49"/>
      <c r="L42" s="49"/>
      <c r="M42" s="49"/>
      <c r="N42" s="49"/>
      <c r="O42" s="50"/>
      <c r="P42" s="63"/>
      <c r="Q42" s="50"/>
      <c r="R42" s="50"/>
      <c r="S42" s="50"/>
      <c r="T42" s="50"/>
      <c r="U42" s="50"/>
      <c r="V42" s="50"/>
      <c r="W42" s="50"/>
      <c r="X42" s="63"/>
      <c r="Y42" s="50"/>
      <c r="Z42" s="50"/>
      <c r="AA42" s="50"/>
      <c r="AB42" s="50"/>
      <c r="AC42" s="50"/>
      <c r="AD42" s="50"/>
      <c r="AE42" s="50"/>
      <c r="AF42" s="49"/>
      <c r="AG42" s="50"/>
      <c r="AH42" s="50"/>
      <c r="AI42" s="67"/>
      <c r="AJ42" s="66"/>
      <c r="AK42" s="50"/>
      <c r="AL42" s="50"/>
      <c r="AM42" s="50"/>
      <c r="AN42" s="50"/>
      <c r="AO42" s="50"/>
      <c r="AP42" s="50"/>
      <c r="AQ42" s="25"/>
    </row>
    <row r="43" spans="4:40" s="5" customFormat="1" ht="18">
      <c r="D43" s="62"/>
      <c r="H43" s="105"/>
      <c r="L43" s="52"/>
      <c r="P43" s="6"/>
      <c r="T43" s="60"/>
      <c r="X43" s="61"/>
      <c r="AB43" s="52"/>
      <c r="AF43" s="61"/>
      <c r="AJ43" s="52"/>
      <c r="AN43" s="52"/>
    </row>
    <row r="44" spans="12:40" s="5" customFormat="1" ht="18">
      <c r="L44" s="6"/>
      <c r="P44" s="6"/>
      <c r="T44" s="6"/>
      <c r="X44" s="6"/>
      <c r="AB44" s="6"/>
      <c r="AF44" s="6"/>
      <c r="AJ44" s="6"/>
      <c r="AN44" s="6"/>
    </row>
    <row r="45" spans="12:40" s="5" customFormat="1" ht="18">
      <c r="L45" s="6"/>
      <c r="P45" s="6"/>
      <c r="T45" s="6"/>
      <c r="X45" s="6"/>
      <c r="AB45" s="6"/>
      <c r="AF45" s="6"/>
      <c r="AJ45" s="6"/>
      <c r="AN45" s="6"/>
    </row>
    <row r="46" spans="12:40" s="5" customFormat="1" ht="18">
      <c r="L46" s="6"/>
      <c r="P46" s="6"/>
      <c r="T46" s="6"/>
      <c r="X46" s="6"/>
      <c r="AB46" s="6"/>
      <c r="AF46" s="6"/>
      <c r="AJ46" s="6"/>
      <c r="AN46" s="6"/>
    </row>
    <row r="47" spans="12:40" s="5" customFormat="1" ht="18">
      <c r="L47" s="6"/>
      <c r="P47" s="6"/>
      <c r="T47" s="6"/>
      <c r="X47" s="6"/>
      <c r="AB47" s="6"/>
      <c r="AF47" s="6"/>
      <c r="AJ47" s="6"/>
      <c r="AN47" s="6"/>
    </row>
    <row r="48" spans="12:40" s="5" customFormat="1" ht="18">
      <c r="L48" s="6"/>
      <c r="P48" s="6"/>
      <c r="T48" s="6"/>
      <c r="X48" s="6"/>
      <c r="AB48" s="6"/>
      <c r="AF48" s="6"/>
      <c r="AJ48" s="6"/>
      <c r="AN48" s="6"/>
    </row>
    <row r="49" spans="12:40" s="5" customFormat="1" ht="18">
      <c r="L49" s="6"/>
      <c r="P49" s="6"/>
      <c r="T49" s="6"/>
      <c r="X49" s="6"/>
      <c r="AB49" s="6"/>
      <c r="AF49" s="6"/>
      <c r="AJ49" s="6"/>
      <c r="AN49" s="6"/>
    </row>
    <row r="50" spans="12:40" s="5" customFormat="1" ht="18">
      <c r="L50" s="6"/>
      <c r="P50" s="6"/>
      <c r="T50" s="6"/>
      <c r="X50" s="6"/>
      <c r="AB50" s="6"/>
      <c r="AF50" s="6"/>
      <c r="AJ50" s="6"/>
      <c r="AN50" s="6"/>
    </row>
    <row r="51" spans="12:40" s="5" customFormat="1" ht="18">
      <c r="L51" s="6"/>
      <c r="P51" s="6"/>
      <c r="T51" s="6"/>
      <c r="X51" s="6"/>
      <c r="AB51" s="6"/>
      <c r="AF51" s="6"/>
      <c r="AJ51" s="6"/>
      <c r="AN51" s="6"/>
    </row>
    <row r="52" spans="12:40" s="5" customFormat="1" ht="18">
      <c r="L52" s="6"/>
      <c r="P52" s="6"/>
      <c r="T52" s="6"/>
      <c r="X52" s="6"/>
      <c r="AB52" s="6"/>
      <c r="AF52" s="6"/>
      <c r="AJ52" s="6"/>
      <c r="AN52" s="6"/>
    </row>
    <row r="53" spans="12:40" s="5" customFormat="1" ht="18">
      <c r="L53" s="6"/>
      <c r="P53" s="6"/>
      <c r="T53" s="6"/>
      <c r="X53" s="6"/>
      <c r="AB53" s="6"/>
      <c r="AF53" s="6"/>
      <c r="AJ53" s="6"/>
      <c r="AN53" s="6"/>
    </row>
    <row r="54" spans="12:40" s="5" customFormat="1" ht="18">
      <c r="L54" s="6"/>
      <c r="P54" s="6"/>
      <c r="T54" s="6"/>
      <c r="X54" s="6"/>
      <c r="AB54" s="6"/>
      <c r="AF54" s="6"/>
      <c r="AJ54" s="6"/>
      <c r="AN54" s="6"/>
    </row>
    <row r="55" spans="12:40" s="5" customFormat="1" ht="18">
      <c r="L55" s="6"/>
      <c r="P55" s="6"/>
      <c r="T55" s="6"/>
      <c r="X55" s="6"/>
      <c r="AB55" s="6"/>
      <c r="AF55" s="6"/>
      <c r="AJ55" s="6"/>
      <c r="AN55" s="6"/>
    </row>
    <row r="56" spans="12:40" s="5" customFormat="1" ht="18">
      <c r="L56" s="6"/>
      <c r="P56" s="6"/>
      <c r="T56" s="6"/>
      <c r="X56" s="6"/>
      <c r="AB56" s="6"/>
      <c r="AF56" s="6"/>
      <c r="AJ56" s="6"/>
      <c r="AN56" s="6"/>
    </row>
    <row r="57" spans="12:40" s="5" customFormat="1" ht="18">
      <c r="L57" s="6"/>
      <c r="P57" s="6"/>
      <c r="T57" s="6"/>
      <c r="X57" s="6"/>
      <c r="AB57" s="6"/>
      <c r="AF57" s="6"/>
      <c r="AJ57" s="6"/>
      <c r="AN57" s="6"/>
    </row>
    <row r="58" spans="14:40" ht="18">
      <c r="N58" s="1"/>
      <c r="P58" s="1"/>
      <c r="R58" s="1"/>
      <c r="T58" s="1"/>
      <c r="V58" s="1"/>
      <c r="X58" s="1"/>
      <c r="AB58" s="1"/>
      <c r="AF58" s="1"/>
      <c r="AJ58" s="1"/>
      <c r="AN58" s="1"/>
    </row>
    <row r="59" spans="14:40" ht="18">
      <c r="N59" s="1"/>
      <c r="P59" s="1"/>
      <c r="R59" s="1"/>
      <c r="T59" s="1"/>
      <c r="V59" s="1"/>
      <c r="X59" s="1"/>
      <c r="AB59" s="1"/>
      <c r="AF59" s="1"/>
      <c r="AJ59" s="1"/>
      <c r="AN59" s="1"/>
    </row>
    <row r="60" spans="14:40" ht="18">
      <c r="N60" s="1"/>
      <c r="P60" s="1"/>
      <c r="R60" s="1"/>
      <c r="T60" s="1"/>
      <c r="V60" s="1"/>
      <c r="X60" s="1"/>
      <c r="AB60" s="1"/>
      <c r="AF60" s="1"/>
      <c r="AJ60" s="1"/>
      <c r="AN60" s="1"/>
    </row>
    <row r="61" spans="14:40" ht="18">
      <c r="N61" s="1"/>
      <c r="P61" s="1"/>
      <c r="R61" s="1"/>
      <c r="T61" s="1"/>
      <c r="V61" s="1"/>
      <c r="X61" s="1"/>
      <c r="AB61" s="1"/>
      <c r="AF61" s="1"/>
      <c r="AJ61" s="1"/>
      <c r="AN61" s="1"/>
    </row>
    <row r="62" spans="14:40" ht="18">
      <c r="N62" s="1"/>
      <c r="P62" s="1"/>
      <c r="R62" s="1"/>
      <c r="T62" s="1"/>
      <c r="V62" s="1"/>
      <c r="X62" s="1"/>
      <c r="AB62" s="1"/>
      <c r="AF62" s="1"/>
      <c r="AJ62" s="1"/>
      <c r="AN62" s="1"/>
    </row>
    <row r="63" spans="14:40" ht="18">
      <c r="N63" s="1"/>
      <c r="P63" s="1"/>
      <c r="R63" s="1"/>
      <c r="T63" s="1"/>
      <c r="V63" s="1"/>
      <c r="X63" s="1"/>
      <c r="AB63" s="1"/>
      <c r="AF63" s="1"/>
      <c r="AJ63" s="1"/>
      <c r="AN63" s="1"/>
    </row>
    <row r="64" spans="14:40" ht="18">
      <c r="N64" s="1"/>
      <c r="P64" s="1"/>
      <c r="R64" s="1"/>
      <c r="T64" s="1"/>
      <c r="V64" s="1"/>
      <c r="X64" s="1"/>
      <c r="AB64" s="1"/>
      <c r="AF64" s="1"/>
      <c r="AJ64" s="1"/>
      <c r="AN64" s="1"/>
    </row>
    <row r="65" spans="14:40" ht="18">
      <c r="N65" s="1"/>
      <c r="P65" s="1"/>
      <c r="R65" s="1"/>
      <c r="T65" s="1"/>
      <c r="V65" s="1"/>
      <c r="X65" s="1"/>
      <c r="AB65" s="1"/>
      <c r="AF65" s="1"/>
      <c r="AJ65" s="1"/>
      <c r="AN65" s="1"/>
    </row>
    <row r="66" spans="14:40" ht="18">
      <c r="N66" s="1"/>
      <c r="P66" s="1"/>
      <c r="R66" s="1"/>
      <c r="T66" s="1"/>
      <c r="V66" s="1"/>
      <c r="X66" s="1"/>
      <c r="AB66" s="1"/>
      <c r="AF66" s="1"/>
      <c r="AJ66" s="1"/>
      <c r="AN66" s="1"/>
    </row>
    <row r="67" spans="14:40" ht="18">
      <c r="N67" s="1"/>
      <c r="P67" s="1"/>
      <c r="R67" s="1"/>
      <c r="T67" s="1"/>
      <c r="V67" s="1"/>
      <c r="X67" s="1"/>
      <c r="AB67" s="1"/>
      <c r="AF67" s="1"/>
      <c r="AJ67" s="1"/>
      <c r="AN67" s="1"/>
    </row>
    <row r="68" spans="14:40" ht="18">
      <c r="N68" s="1"/>
      <c r="P68" s="1"/>
      <c r="R68" s="1"/>
      <c r="T68" s="1"/>
      <c r="V68" s="1"/>
      <c r="X68" s="1"/>
      <c r="AB68" s="1"/>
      <c r="AF68" s="1"/>
      <c r="AJ68" s="1"/>
      <c r="AN68" s="1"/>
    </row>
    <row r="69" spans="14:40" ht="18">
      <c r="N69" s="1"/>
      <c r="P69" s="1"/>
      <c r="R69" s="1"/>
      <c r="T69" s="1"/>
      <c r="V69" s="1"/>
      <c r="X69" s="1"/>
      <c r="AB69" s="1"/>
      <c r="AF69" s="1"/>
      <c r="AJ69" s="1"/>
      <c r="AN69" s="1"/>
    </row>
    <row r="70" spans="14:40" ht="18">
      <c r="N70" s="1"/>
      <c r="P70" s="1"/>
      <c r="R70" s="1"/>
      <c r="T70" s="1"/>
      <c r="V70" s="1"/>
      <c r="X70" s="1"/>
      <c r="AB70" s="1"/>
      <c r="AF70" s="1"/>
      <c r="AJ70" s="1"/>
      <c r="AN70" s="1"/>
    </row>
    <row r="71" spans="14:40" ht="18">
      <c r="N71" s="1"/>
      <c r="P71" s="1"/>
      <c r="R71" s="1"/>
      <c r="T71" s="1"/>
      <c r="V71" s="1"/>
      <c r="X71" s="1"/>
      <c r="AB71" s="1"/>
      <c r="AF71" s="1"/>
      <c r="AJ71" s="1"/>
      <c r="AN71" s="1"/>
    </row>
    <row r="72" spans="14:40" ht="18">
      <c r="N72" s="1"/>
      <c r="P72" s="1"/>
      <c r="R72" s="1"/>
      <c r="T72" s="1"/>
      <c r="V72" s="1"/>
      <c r="X72" s="1"/>
      <c r="AB72" s="1"/>
      <c r="AF72" s="1"/>
      <c r="AJ72" s="1"/>
      <c r="AN72" s="1"/>
    </row>
    <row r="73" spans="14:40" ht="18">
      <c r="N73" s="1"/>
      <c r="P73" s="1"/>
      <c r="R73" s="1"/>
      <c r="T73" s="1"/>
      <c r="V73" s="1"/>
      <c r="X73" s="1"/>
      <c r="AB73" s="1"/>
      <c r="AF73" s="1"/>
      <c r="AJ73" s="1"/>
      <c r="AN73" s="1"/>
    </row>
    <row r="74" spans="14:40" ht="18">
      <c r="N74" s="1"/>
      <c r="P74" s="1"/>
      <c r="R74" s="1"/>
      <c r="T74" s="1"/>
      <c r="V74" s="1"/>
      <c r="X74" s="1"/>
      <c r="AB74" s="1"/>
      <c r="AF74" s="1"/>
      <c r="AJ74" s="1"/>
      <c r="AN74" s="1"/>
    </row>
    <row r="75" spans="14:40" ht="18">
      <c r="N75" s="1"/>
      <c r="P75" s="1"/>
      <c r="R75" s="1"/>
      <c r="T75" s="1"/>
      <c r="V75" s="1"/>
      <c r="X75" s="1"/>
      <c r="AB75" s="1"/>
      <c r="AF75" s="1"/>
      <c r="AJ75" s="1"/>
      <c r="AN75" s="1"/>
    </row>
    <row r="76" spans="14:40" ht="18">
      <c r="N76" s="1"/>
      <c r="P76" s="1"/>
      <c r="R76" s="1"/>
      <c r="T76" s="1"/>
      <c r="V76" s="1"/>
      <c r="X76" s="1"/>
      <c r="AB76" s="1"/>
      <c r="AF76" s="1"/>
      <c r="AJ76" s="1"/>
      <c r="AN76" s="1"/>
    </row>
    <row r="77" spans="14:40" ht="18">
      <c r="N77" s="1"/>
      <c r="P77" s="1"/>
      <c r="R77" s="1"/>
      <c r="T77" s="1"/>
      <c r="V77" s="1"/>
      <c r="X77" s="1"/>
      <c r="AB77" s="1"/>
      <c r="AF77" s="1"/>
      <c r="AJ77" s="1"/>
      <c r="AN77" s="1"/>
    </row>
    <row r="78" spans="14:40" ht="18">
      <c r="N78" s="1"/>
      <c r="P78" s="1"/>
      <c r="R78" s="1"/>
      <c r="T78" s="1"/>
      <c r="V78" s="1"/>
      <c r="X78" s="1"/>
      <c r="AB78" s="1"/>
      <c r="AF78" s="1"/>
      <c r="AJ78" s="1"/>
      <c r="AN78" s="1"/>
    </row>
    <row r="79" spans="14:40" ht="18">
      <c r="N79" s="1"/>
      <c r="P79" s="1"/>
      <c r="R79" s="1"/>
      <c r="T79" s="1"/>
      <c r="V79" s="1"/>
      <c r="X79" s="1"/>
      <c r="AB79" s="1"/>
      <c r="AF79" s="1"/>
      <c r="AJ79" s="1"/>
      <c r="AN79" s="1"/>
    </row>
    <row r="80" spans="14:40" ht="18">
      <c r="N80" s="1"/>
      <c r="P80" s="1"/>
      <c r="R80" s="1"/>
      <c r="T80" s="1"/>
      <c r="V80" s="1"/>
      <c r="X80" s="1"/>
      <c r="AB80" s="1"/>
      <c r="AF80" s="1"/>
      <c r="AJ80" s="1"/>
      <c r="AN80" s="1"/>
    </row>
    <row r="81" spans="14:40" ht="18">
      <c r="N81" s="1"/>
      <c r="P81" s="1"/>
      <c r="R81" s="1"/>
      <c r="T81" s="1"/>
      <c r="V81" s="1"/>
      <c r="X81" s="1"/>
      <c r="AB81" s="1"/>
      <c r="AF81" s="1"/>
      <c r="AJ81" s="1"/>
      <c r="AN81" s="1"/>
    </row>
    <row r="82" spans="14:40" ht="18">
      <c r="N82" s="1"/>
      <c r="P82" s="1"/>
      <c r="R82" s="1"/>
      <c r="T82" s="1"/>
      <c r="V82" s="1"/>
      <c r="X82" s="1"/>
      <c r="AB82" s="1"/>
      <c r="AF82" s="1"/>
      <c r="AJ82" s="1"/>
      <c r="AN82" s="1"/>
    </row>
    <row r="83" spans="14:40" ht="18">
      <c r="N83" s="1"/>
      <c r="P83" s="1"/>
      <c r="R83" s="1"/>
      <c r="T83" s="1"/>
      <c r="V83" s="1"/>
      <c r="X83" s="1"/>
      <c r="AB83" s="1"/>
      <c r="AF83" s="1"/>
      <c r="AJ83" s="1"/>
      <c r="AN83" s="1"/>
    </row>
    <row r="84" spans="14:40" ht="18">
      <c r="N84" s="1"/>
      <c r="P84" s="1"/>
      <c r="R84" s="1"/>
      <c r="T84" s="1"/>
      <c r="V84" s="1"/>
      <c r="X84" s="1"/>
      <c r="AB84" s="1"/>
      <c r="AF84" s="1"/>
      <c r="AJ84" s="1"/>
      <c r="AN84" s="1"/>
    </row>
    <row r="85" spans="14:40" ht="18">
      <c r="N85" s="1"/>
      <c r="P85" s="1"/>
      <c r="R85" s="1"/>
      <c r="T85" s="1"/>
      <c r="V85" s="1"/>
      <c r="X85" s="1"/>
      <c r="AB85" s="1"/>
      <c r="AF85" s="1"/>
      <c r="AJ85" s="1"/>
      <c r="AN85" s="1"/>
    </row>
    <row r="86" spans="14:40" ht="18">
      <c r="N86" s="1"/>
      <c r="P86" s="1"/>
      <c r="R86" s="1"/>
      <c r="T86" s="1"/>
      <c r="V86" s="1"/>
      <c r="X86" s="1"/>
      <c r="AB86" s="1"/>
      <c r="AF86" s="1"/>
      <c r="AJ86" s="1"/>
      <c r="AN86" s="1"/>
    </row>
    <row r="87" spans="14:40" ht="18">
      <c r="N87" s="1"/>
      <c r="P87" s="1"/>
      <c r="R87" s="1"/>
      <c r="T87" s="1"/>
      <c r="V87" s="1"/>
      <c r="X87" s="1"/>
      <c r="AB87" s="1"/>
      <c r="AF87" s="1"/>
      <c r="AJ87" s="1"/>
      <c r="AN87" s="1"/>
    </row>
    <row r="88" spans="14:40" ht="18">
      <c r="N88" s="1"/>
      <c r="P88" s="1"/>
      <c r="R88" s="1"/>
      <c r="T88" s="1"/>
      <c r="V88" s="1"/>
      <c r="X88" s="1"/>
      <c r="AB88" s="1"/>
      <c r="AF88" s="1"/>
      <c r="AJ88" s="1"/>
      <c r="AN88" s="1"/>
    </row>
    <row r="89" spans="14:40" ht="18">
      <c r="N89" s="1"/>
      <c r="P89" s="1"/>
      <c r="R89" s="1"/>
      <c r="T89" s="1"/>
      <c r="V89" s="1"/>
      <c r="X89" s="1"/>
      <c r="AB89" s="1"/>
      <c r="AF89" s="1"/>
      <c r="AJ89" s="1"/>
      <c r="AN89" s="1"/>
    </row>
    <row r="90" spans="14:40" ht="18">
      <c r="N90" s="1"/>
      <c r="P90" s="1"/>
      <c r="R90" s="1"/>
      <c r="T90" s="1"/>
      <c r="V90" s="1"/>
      <c r="X90" s="1"/>
      <c r="AB90" s="1"/>
      <c r="AF90" s="1"/>
      <c r="AJ90" s="1"/>
      <c r="AN90" s="1"/>
    </row>
    <row r="91" spans="14:40" ht="18">
      <c r="N91" s="1"/>
      <c r="P91" s="1"/>
      <c r="R91" s="1"/>
      <c r="T91" s="1"/>
      <c r="V91" s="1"/>
      <c r="X91" s="1"/>
      <c r="AB91" s="1"/>
      <c r="AF91" s="1"/>
      <c r="AJ91" s="1"/>
      <c r="AN91" s="1"/>
    </row>
    <row r="92" spans="14:40" ht="18">
      <c r="N92" s="1"/>
      <c r="P92" s="1"/>
      <c r="R92" s="1"/>
      <c r="T92" s="1"/>
      <c r="V92" s="1"/>
      <c r="X92" s="1"/>
      <c r="AB92" s="1"/>
      <c r="AF92" s="1"/>
      <c r="AJ92" s="1"/>
      <c r="AN92" s="1"/>
    </row>
    <row r="93" spans="14:40" ht="18">
      <c r="N93" s="1"/>
      <c r="P93" s="1"/>
      <c r="R93" s="1"/>
      <c r="T93" s="1"/>
      <c r="V93" s="1"/>
      <c r="X93" s="1"/>
      <c r="AB93" s="1"/>
      <c r="AF93" s="1"/>
      <c r="AJ93" s="1"/>
      <c r="AN93" s="1"/>
    </row>
    <row r="94" spans="14:40" ht="18">
      <c r="N94" s="1"/>
      <c r="P94" s="1"/>
      <c r="R94" s="1"/>
      <c r="T94" s="1"/>
      <c r="V94" s="1"/>
      <c r="X94" s="1"/>
      <c r="AB94" s="1"/>
      <c r="AF94" s="1"/>
      <c r="AJ94" s="1"/>
      <c r="AN94" s="1"/>
    </row>
    <row r="95" spans="14:40" ht="18">
      <c r="N95" s="1"/>
      <c r="P95" s="1"/>
      <c r="R95" s="1"/>
      <c r="T95" s="1"/>
      <c r="V95" s="1"/>
      <c r="X95" s="1"/>
      <c r="AB95" s="1"/>
      <c r="AF95" s="1"/>
      <c r="AJ95" s="1"/>
      <c r="AN95" s="1"/>
    </row>
    <row r="96" spans="14:40" ht="18">
      <c r="N96" s="1"/>
      <c r="P96" s="1"/>
      <c r="R96" s="1"/>
      <c r="T96" s="1"/>
      <c r="V96" s="1"/>
      <c r="X96" s="1"/>
      <c r="AB96" s="1"/>
      <c r="AF96" s="1"/>
      <c r="AJ96" s="1"/>
      <c r="AN96" s="1"/>
    </row>
    <row r="97" spans="14:40" ht="18">
      <c r="N97" s="1"/>
      <c r="P97" s="1"/>
      <c r="R97" s="1"/>
      <c r="T97" s="1"/>
      <c r="V97" s="1"/>
      <c r="X97" s="1"/>
      <c r="AB97" s="1"/>
      <c r="AF97" s="1"/>
      <c r="AJ97" s="1"/>
      <c r="AN97" s="1"/>
    </row>
    <row r="98" spans="14:40" ht="18">
      <c r="N98" s="1"/>
      <c r="P98" s="1"/>
      <c r="R98" s="1"/>
      <c r="T98" s="1"/>
      <c r="V98" s="1"/>
      <c r="X98" s="1"/>
      <c r="AB98" s="1"/>
      <c r="AF98" s="1"/>
      <c r="AJ98" s="1"/>
      <c r="AN98" s="1"/>
    </row>
    <row r="99" spans="14:40" ht="18">
      <c r="N99" s="1"/>
      <c r="P99" s="1"/>
      <c r="R99" s="1"/>
      <c r="T99" s="1"/>
      <c r="V99" s="1"/>
      <c r="X99" s="1"/>
      <c r="AB99" s="1"/>
      <c r="AF99" s="1"/>
      <c r="AJ99" s="1"/>
      <c r="AN99" s="1"/>
    </row>
    <row r="100" spans="14:40" ht="18">
      <c r="N100" s="1"/>
      <c r="P100" s="1"/>
      <c r="R100" s="1"/>
      <c r="T100" s="1"/>
      <c r="V100" s="1"/>
      <c r="X100" s="1"/>
      <c r="AB100" s="1"/>
      <c r="AF100" s="1"/>
      <c r="AJ100" s="1"/>
      <c r="AN100" s="1"/>
    </row>
    <row r="101" spans="14:40" ht="18">
      <c r="N101" s="1"/>
      <c r="P101" s="1"/>
      <c r="R101" s="1"/>
      <c r="T101" s="1"/>
      <c r="V101" s="1"/>
      <c r="X101" s="1"/>
      <c r="AB101" s="1"/>
      <c r="AF101" s="1"/>
      <c r="AJ101" s="1"/>
      <c r="AN101" s="1"/>
    </row>
    <row r="102" spans="14:40" ht="18">
      <c r="N102" s="1"/>
      <c r="P102" s="1"/>
      <c r="R102" s="1"/>
      <c r="T102" s="1"/>
      <c r="V102" s="1"/>
      <c r="X102" s="1"/>
      <c r="AB102" s="1"/>
      <c r="AF102" s="1"/>
      <c r="AJ102" s="1"/>
      <c r="AN102" s="1"/>
    </row>
    <row r="103" spans="14:40" ht="18">
      <c r="N103" s="1"/>
      <c r="P103" s="1"/>
      <c r="R103" s="1"/>
      <c r="T103" s="1"/>
      <c r="V103" s="1"/>
      <c r="X103" s="1"/>
      <c r="AB103" s="1"/>
      <c r="AF103" s="1"/>
      <c r="AJ103" s="1"/>
      <c r="AN103" s="1"/>
    </row>
    <row r="104" spans="14:40" ht="18">
      <c r="N104" s="1"/>
      <c r="P104" s="1"/>
      <c r="R104" s="1"/>
      <c r="T104" s="1"/>
      <c r="V104" s="1"/>
      <c r="X104" s="1"/>
      <c r="AB104" s="1"/>
      <c r="AF104" s="1"/>
      <c r="AJ104" s="1"/>
      <c r="AN104" s="1"/>
    </row>
    <row r="105" spans="14:40" ht="18">
      <c r="N105" s="1"/>
      <c r="P105" s="1"/>
      <c r="R105" s="1"/>
      <c r="T105" s="1"/>
      <c r="V105" s="1"/>
      <c r="X105" s="1"/>
      <c r="AB105" s="1"/>
      <c r="AF105" s="1"/>
      <c r="AJ105" s="1"/>
      <c r="AN105" s="1"/>
    </row>
    <row r="106" spans="14:40" ht="18">
      <c r="N106" s="1"/>
      <c r="P106" s="1"/>
      <c r="R106" s="1"/>
      <c r="T106" s="1"/>
      <c r="V106" s="1"/>
      <c r="X106" s="1"/>
      <c r="AB106" s="1"/>
      <c r="AF106" s="1"/>
      <c r="AJ106" s="1"/>
      <c r="AN106" s="1"/>
    </row>
    <row r="107" spans="14:40" ht="18">
      <c r="N107" s="1"/>
      <c r="P107" s="1"/>
      <c r="R107" s="1"/>
      <c r="T107" s="1"/>
      <c r="V107" s="1"/>
      <c r="X107" s="1"/>
      <c r="AB107" s="1"/>
      <c r="AF107" s="1"/>
      <c r="AJ107" s="1"/>
      <c r="AN107" s="1"/>
    </row>
    <row r="108" spans="14:40" ht="18">
      <c r="N108" s="1"/>
      <c r="P108" s="1"/>
      <c r="R108" s="1"/>
      <c r="T108" s="1"/>
      <c r="V108" s="1"/>
      <c r="X108" s="1"/>
      <c r="AB108" s="1"/>
      <c r="AF108" s="1"/>
      <c r="AJ108" s="1"/>
      <c r="AN108" s="1"/>
    </row>
    <row r="109" spans="14:40" ht="18">
      <c r="N109" s="1"/>
      <c r="P109" s="1"/>
      <c r="R109" s="1"/>
      <c r="T109" s="1"/>
      <c r="V109" s="1"/>
      <c r="X109" s="1"/>
      <c r="AB109" s="1"/>
      <c r="AF109" s="1"/>
      <c r="AJ109" s="1"/>
      <c r="AN109" s="1"/>
    </row>
    <row r="110" spans="14:40" ht="18">
      <c r="N110" s="1"/>
      <c r="P110" s="1"/>
      <c r="R110" s="1"/>
      <c r="T110" s="1"/>
      <c r="V110" s="1"/>
      <c r="X110" s="1"/>
      <c r="AB110" s="1"/>
      <c r="AF110" s="1"/>
      <c r="AJ110" s="1"/>
      <c r="AN110" s="1"/>
    </row>
    <row r="111" spans="14:40" ht="18">
      <c r="N111" s="1"/>
      <c r="P111" s="1"/>
      <c r="R111" s="1"/>
      <c r="T111" s="1"/>
      <c r="V111" s="1"/>
      <c r="X111" s="1"/>
      <c r="AB111" s="1"/>
      <c r="AF111" s="1"/>
      <c r="AJ111" s="1"/>
      <c r="AN111" s="1"/>
    </row>
    <row r="112" spans="14:40" ht="18">
      <c r="N112" s="1"/>
      <c r="P112" s="1"/>
      <c r="R112" s="1"/>
      <c r="T112" s="1"/>
      <c r="V112" s="1"/>
      <c r="X112" s="1"/>
      <c r="AB112" s="1"/>
      <c r="AF112" s="1"/>
      <c r="AJ112" s="1"/>
      <c r="AN112" s="1"/>
    </row>
    <row r="113" spans="14:40" ht="18">
      <c r="N113" s="1"/>
      <c r="P113" s="1"/>
      <c r="R113" s="1"/>
      <c r="T113" s="1"/>
      <c r="V113" s="1"/>
      <c r="X113" s="1"/>
      <c r="AB113" s="1"/>
      <c r="AF113" s="1"/>
      <c r="AJ113" s="1"/>
      <c r="AN113" s="1"/>
    </row>
    <row r="114" spans="14:40" ht="18">
      <c r="N114" s="1"/>
      <c r="P114" s="1"/>
      <c r="R114" s="1"/>
      <c r="T114" s="1"/>
      <c r="V114" s="1"/>
      <c r="X114" s="1"/>
      <c r="AB114" s="1"/>
      <c r="AF114" s="1"/>
      <c r="AJ114" s="1"/>
      <c r="AN114" s="1"/>
    </row>
    <row r="115" spans="14:40" ht="18">
      <c r="N115" s="1"/>
      <c r="P115" s="1"/>
      <c r="R115" s="1"/>
      <c r="T115" s="1"/>
      <c r="V115" s="1"/>
      <c r="X115" s="1"/>
      <c r="AB115" s="1"/>
      <c r="AF115" s="1"/>
      <c r="AJ115" s="1"/>
      <c r="AN115" s="1"/>
    </row>
    <row r="116" spans="14:40" ht="18">
      <c r="N116" s="1"/>
      <c r="P116" s="1"/>
      <c r="R116" s="1"/>
      <c r="T116" s="1"/>
      <c r="V116" s="1"/>
      <c r="X116" s="1"/>
      <c r="AB116" s="1"/>
      <c r="AF116" s="1"/>
      <c r="AJ116" s="1"/>
      <c r="AN116" s="1"/>
    </row>
  </sheetData>
  <sheetProtection/>
  <mergeCells count="54">
    <mergeCell ref="A1:L1"/>
    <mergeCell ref="E3:E4"/>
    <mergeCell ref="AK3:AK4"/>
    <mergeCell ref="AG3:AG4"/>
    <mergeCell ref="AC3:AC4"/>
    <mergeCell ref="Y3:Y4"/>
    <mergeCell ref="Z3:Z4"/>
    <mergeCell ref="AA3:AA4"/>
    <mergeCell ref="AB3:AB4"/>
    <mergeCell ref="O2:R2"/>
    <mergeCell ref="S2:V2"/>
    <mergeCell ref="X3:X4"/>
    <mergeCell ref="V3:V4"/>
    <mergeCell ref="U3:U4"/>
    <mergeCell ref="Q3:Q4"/>
    <mergeCell ref="AM2:AP2"/>
    <mergeCell ref="W2:Z2"/>
    <mergeCell ref="AA2:AD2"/>
    <mergeCell ref="AE2:AH2"/>
    <mergeCell ref="AI2:AL2"/>
    <mergeCell ref="AP3:AP4"/>
    <mergeCell ref="AH3:AH4"/>
    <mergeCell ref="AL3:AL4"/>
    <mergeCell ref="AI3:AI4"/>
    <mergeCell ref="AM3:AM4"/>
    <mergeCell ref="AO3:AO4"/>
    <mergeCell ref="J3:J4"/>
    <mergeCell ref="W3:W4"/>
    <mergeCell ref="T3:T4"/>
    <mergeCell ref="R3:R4"/>
    <mergeCell ref="AF3:AF4"/>
    <mergeCell ref="AE3:AE4"/>
    <mergeCell ref="AD3:AD4"/>
    <mergeCell ref="L3:L4"/>
    <mergeCell ref="C3:C4"/>
    <mergeCell ref="D3:D4"/>
    <mergeCell ref="AJ3:AJ4"/>
    <mergeCell ref="AN3:AN4"/>
    <mergeCell ref="M3:M4"/>
    <mergeCell ref="S3:S4"/>
    <mergeCell ref="F3:F4"/>
    <mergeCell ref="G3:G4"/>
    <mergeCell ref="N3:N4"/>
    <mergeCell ref="O3:O4"/>
    <mergeCell ref="H3:H4"/>
    <mergeCell ref="I3:I4"/>
    <mergeCell ref="A42:G42"/>
    <mergeCell ref="A2:A4"/>
    <mergeCell ref="B2:B4"/>
    <mergeCell ref="K3:K4"/>
    <mergeCell ref="C2:F2"/>
    <mergeCell ref="K2:N2"/>
    <mergeCell ref="P3:P4"/>
    <mergeCell ref="G2:J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59" r:id="rId2"/>
  <colBreaks count="1" manualBreakCount="1">
    <brk id="17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Гусейнова</cp:lastModifiedBy>
  <cp:lastPrinted>2021-01-19T11:47:21Z</cp:lastPrinted>
  <dcterms:created xsi:type="dcterms:W3CDTF">2006-11-08T10:58:51Z</dcterms:created>
  <dcterms:modified xsi:type="dcterms:W3CDTF">2021-01-19T11:50:08Z</dcterms:modified>
  <cp:category/>
  <cp:version/>
  <cp:contentType/>
  <cp:contentStatus/>
</cp:coreProperties>
</file>