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17" sheetId="1" r:id="rId1"/>
  </sheets>
  <definedNames>
    <definedName name="_xlnm.Print_Area" localSheetId="0">'2017'!$A$1:$AZ$41</definedName>
  </definedNames>
  <calcPr fullCalcOnLoad="1"/>
</workbook>
</file>

<file path=xl/sharedStrings.xml><?xml version="1.0" encoding="utf-8"?>
<sst xmlns="http://schemas.openxmlformats.org/spreadsheetml/2006/main" count="99" uniqueCount="52">
  <si>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</si>
  <si>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</si>
  <si>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</si>
  <si>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</si>
  <si>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</si>
  <si>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</si>
  <si>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</si>
  <si>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</si>
  <si>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</si>
  <si>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</si>
  <si>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</si>
  <si>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</si>
  <si>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</si>
  <si>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</si>
  <si>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</si>
  <si>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</si>
  <si>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</si>
  <si>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</si>
  <si>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</si>
  <si>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</si>
  <si>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</si>
  <si>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</si>
  <si>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</si>
  <si>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Заведующий Финансовым отделом                                               А.Г.Пущеленко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</si>
  <si>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</si>
  <si>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</si>
  <si>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</si>
  <si>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</si>
  <si>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</si>
  <si>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</si>
  <si>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</si>
  <si>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</si>
  <si>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</si>
  <si>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</si>
  <si>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</si>
  <si>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</si>
  <si>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</si>
  <si>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</si>
  <si>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</si>
  <si>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</si>
  <si>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</si>
  <si>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</si>
  <si>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</si>
  <si>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</si>
  <si>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</si>
  <si>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</si>
  <si>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</si>
  <si>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</si>
  <si>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 xml:space="preserve"> Выполнение плана по доходам консолидированного бюджета Константиновского района на 1 августа 2020 года (по отчету)</t>
  </si>
  <si>
    <t>План 7-и месяцев</t>
  </si>
  <si>
    <t>Фактич.поступление на 01.08.20</t>
  </si>
  <si>
    <t>Отклонение 7-и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</si>
</sst>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4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/>
    </xf>
    <xf numFmtId="173" fontId="9" fillId="33" borderId="22" xfId="0" applyNumberFormat="1" applyFont="1" applyFill="1" applyBorder="1" applyAlignment="1">
      <alignment horizontal="center" vertical="center"/>
    </xf>
    <xf numFmtId="173" fontId="9" fillId="33" borderId="23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4" fontId="9" fillId="33" borderId="24" xfId="0" applyNumberFormat="1" applyFont="1" applyFill="1" applyBorder="1" applyAlignment="1">
      <alignment horizontal="center" vertical="center"/>
    </xf>
    <xf numFmtId="173" fontId="9" fillId="33" borderId="25" xfId="0" applyNumberFormat="1" applyFont="1" applyFill="1" applyBorder="1" applyAlignment="1">
      <alignment horizontal="center" vertical="center"/>
    </xf>
    <xf numFmtId="173" fontId="9" fillId="33" borderId="26" xfId="0" applyNumberFormat="1" applyFont="1" applyFill="1" applyBorder="1" applyAlignment="1">
      <alignment horizontal="center" vertical="center"/>
    </xf>
    <xf numFmtId="174" fontId="9" fillId="33" borderId="27" xfId="0" applyNumberFormat="1" applyFont="1" applyFill="1" applyBorder="1" applyAlignment="1">
      <alignment horizontal="center" vertical="center"/>
    </xf>
    <xf numFmtId="173" fontId="9" fillId="33" borderId="28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0" borderId="29" xfId="0" applyFont="1" applyBorder="1" applyAlignment="1">
      <alignment horizontal="center" vertical="center"/>
    </xf>
    <xf numFmtId="173" fontId="9" fillId="0" borderId="30" xfId="0" applyNumberFormat="1" applyFont="1" applyBorder="1" applyAlignment="1">
      <alignment horizontal="center" vertical="center"/>
    </xf>
    <xf numFmtId="173" fontId="9" fillId="0" borderId="31" xfId="0" applyNumberFormat="1" applyFont="1" applyBorder="1" applyAlignment="1">
      <alignment horizontal="center" vertical="center"/>
    </xf>
    <xf numFmtId="173" fontId="9" fillId="0" borderId="29" xfId="0" applyNumberFormat="1" applyFont="1" applyBorder="1" applyAlignment="1">
      <alignment horizontal="center" vertical="center"/>
    </xf>
    <xf numFmtId="174" fontId="9" fillId="0" borderId="32" xfId="0" applyNumberFormat="1" applyFont="1" applyFill="1" applyBorder="1" applyAlignment="1">
      <alignment horizontal="center" vertical="center"/>
    </xf>
    <xf numFmtId="173" fontId="12" fillId="0" borderId="3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3" fontId="9" fillId="0" borderId="33" xfId="0" applyNumberFormat="1" applyFont="1" applyBorder="1" applyAlignment="1">
      <alignment horizontal="center" vertical="center"/>
    </xf>
    <xf numFmtId="173" fontId="9" fillId="0" borderId="34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35" xfId="0" applyNumberFormat="1" applyFont="1" applyFill="1" applyBorder="1" applyAlignment="1">
      <alignment horizontal="center" vertical="center"/>
    </xf>
    <xf numFmtId="173" fontId="9" fillId="0" borderId="34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3" fontId="10" fillId="0" borderId="33" xfId="0" applyNumberFormat="1" applyFont="1" applyBorder="1" applyAlignment="1">
      <alignment horizontal="center" vertical="center"/>
    </xf>
    <xf numFmtId="173" fontId="10" fillId="0" borderId="34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10" fillId="0" borderId="31" xfId="0" applyNumberFormat="1" applyFont="1" applyBorder="1" applyAlignment="1">
      <alignment horizontal="center" vertical="center"/>
    </xf>
    <xf numFmtId="174" fontId="10" fillId="0" borderId="35" xfId="0" applyNumberFormat="1" applyFont="1" applyFill="1" applyBorder="1" applyAlignment="1">
      <alignment horizontal="center" vertical="center"/>
    </xf>
    <xf numFmtId="173" fontId="10" fillId="0" borderId="34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left" vertical="center"/>
    </xf>
    <xf numFmtId="174" fontId="2" fillId="33" borderId="0" xfId="0" applyNumberFormat="1" applyFont="1" applyFill="1" applyBorder="1" applyAlignment="1">
      <alignment vertical="center"/>
    </xf>
    <xf numFmtId="173" fontId="9" fillId="0" borderId="31" xfId="0" applyNumberFormat="1" applyFont="1" applyFill="1" applyBorder="1" applyAlignment="1">
      <alignment horizontal="center" vertical="center"/>
    </xf>
    <xf numFmtId="173" fontId="13" fillId="0" borderId="34" xfId="0" applyNumberFormat="1" applyFont="1" applyBorder="1" applyAlignment="1">
      <alignment horizontal="center" vertical="center"/>
    </xf>
    <xf numFmtId="173" fontId="13" fillId="0" borderId="31" xfId="0" applyNumberFormat="1" applyFont="1" applyBorder="1" applyAlignment="1">
      <alignment horizontal="center" vertical="center"/>
    </xf>
    <xf numFmtId="174" fontId="12" fillId="0" borderId="35" xfId="0" applyNumberFormat="1" applyFont="1" applyFill="1" applyBorder="1" applyAlignment="1">
      <alignment horizontal="center" vertical="center"/>
    </xf>
    <xf numFmtId="173" fontId="12" fillId="0" borderId="34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174" fontId="13" fillId="0" borderId="35" xfId="0" applyNumberFormat="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173" fontId="9" fillId="34" borderId="22" xfId="0" applyNumberFormat="1" applyFont="1" applyFill="1" applyBorder="1" applyAlignment="1">
      <alignment horizontal="center" vertical="center"/>
    </xf>
    <xf numFmtId="173" fontId="9" fillId="34" borderId="20" xfId="0" applyNumberFormat="1" applyFont="1" applyFill="1" applyBorder="1" applyAlignment="1">
      <alignment horizontal="center" vertical="center"/>
    </xf>
    <xf numFmtId="173" fontId="9" fillId="34" borderId="23" xfId="0" applyNumberFormat="1" applyFont="1" applyFill="1" applyBorder="1" applyAlignment="1">
      <alignment horizontal="center" vertical="center"/>
    </xf>
    <xf numFmtId="174" fontId="9" fillId="34" borderId="24" xfId="0" applyNumberFormat="1" applyFont="1" applyFill="1" applyBorder="1" applyAlignment="1">
      <alignment horizontal="center" vertical="center"/>
    </xf>
    <xf numFmtId="173" fontId="9" fillId="34" borderId="28" xfId="0" applyNumberFormat="1" applyFont="1" applyFill="1" applyBorder="1" applyAlignment="1">
      <alignment horizontal="center" vertical="center"/>
    </xf>
    <xf numFmtId="174" fontId="9" fillId="34" borderId="27" xfId="0" applyNumberFormat="1" applyFont="1" applyFill="1" applyBorder="1" applyAlignment="1">
      <alignment horizontal="center" vertical="center"/>
    </xf>
    <xf numFmtId="173" fontId="9" fillId="34" borderId="26" xfId="0" applyNumberFormat="1" applyFont="1" applyFill="1" applyBorder="1" applyAlignment="1">
      <alignment horizontal="center" vertical="center"/>
    </xf>
    <xf numFmtId="173" fontId="9" fillId="34" borderId="25" xfId="0" applyNumberFormat="1" applyFont="1" applyFill="1" applyBorder="1" applyAlignment="1">
      <alignment horizontal="center" vertical="center"/>
    </xf>
    <xf numFmtId="174" fontId="2" fillId="34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3" fontId="10" fillId="0" borderId="31" xfId="0" applyNumberFormat="1" applyFont="1" applyFill="1" applyBorder="1" applyAlignment="1">
      <alignment horizontal="center" vertical="center"/>
    </xf>
    <xf numFmtId="173" fontId="71" fillId="0" borderId="0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73" fillId="0" borderId="0" xfId="0" applyFont="1" applyBorder="1" applyAlignment="1">
      <alignment/>
    </xf>
    <xf numFmtId="0" fontId="71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 vertical="center"/>
    </xf>
    <xf numFmtId="9" fontId="9" fillId="0" borderId="35" xfId="0" applyNumberFormat="1" applyFont="1" applyFill="1" applyBorder="1" applyAlignment="1">
      <alignment horizontal="center" vertical="center"/>
    </xf>
    <xf numFmtId="9" fontId="10" fillId="0" borderId="35" xfId="0" applyNumberFormat="1" applyFont="1" applyFill="1" applyBorder="1" applyAlignment="1">
      <alignment horizontal="center" vertical="center"/>
    </xf>
    <xf numFmtId="9" fontId="12" fillId="0" borderId="35" xfId="0" applyNumberFormat="1" applyFont="1" applyFill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/>
    </xf>
    <xf numFmtId="173" fontId="10" fillId="0" borderId="2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6" fillId="0" borderId="35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173" fontId="9" fillId="0" borderId="39" xfId="0" applyNumberFormat="1" applyFont="1" applyBorder="1" applyAlignment="1">
      <alignment horizontal="center" vertical="center"/>
    </xf>
    <xf numFmtId="173" fontId="12" fillId="0" borderId="12" xfId="0" applyNumberFormat="1" applyFont="1" applyBorder="1" applyAlignment="1">
      <alignment horizontal="center" vertical="center"/>
    </xf>
    <xf numFmtId="173" fontId="12" fillId="0" borderId="14" xfId="0" applyNumberFormat="1" applyFont="1" applyBorder="1" applyAlignment="1">
      <alignment horizontal="center" vertical="center"/>
    </xf>
    <xf numFmtId="174" fontId="9" fillId="0" borderId="16" xfId="0" applyNumberFormat="1" applyFont="1" applyFill="1" applyBorder="1" applyAlignment="1">
      <alignment horizontal="center" vertical="center"/>
    </xf>
    <xf numFmtId="173" fontId="9" fillId="0" borderId="17" xfId="0" applyNumberFormat="1" applyFont="1" applyBorder="1" applyAlignment="1">
      <alignment horizontal="center" vertical="center"/>
    </xf>
    <xf numFmtId="173" fontId="9" fillId="0" borderId="40" xfId="0" applyNumberFormat="1" applyFont="1" applyBorder="1" applyAlignment="1">
      <alignment horizontal="center" vertical="center"/>
    </xf>
    <xf numFmtId="9" fontId="9" fillId="0" borderId="16" xfId="0" applyNumberFormat="1" applyFont="1" applyFill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3" fontId="12" fillId="0" borderId="15" xfId="0" applyNumberFormat="1" applyFont="1" applyBorder="1" applyAlignment="1">
      <alignment horizontal="center" vertical="center"/>
    </xf>
    <xf numFmtId="173" fontId="9" fillId="0" borderId="12" xfId="0" applyNumberFormat="1" applyFont="1" applyBorder="1" applyAlignment="1">
      <alignment horizontal="center" vertical="center"/>
    </xf>
    <xf numFmtId="174" fontId="12" fillId="0" borderId="16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73" fontId="9" fillId="0" borderId="15" xfId="0" applyNumberFormat="1" applyFont="1" applyBorder="1" applyAlignment="1">
      <alignment horizontal="center" vertical="center"/>
    </xf>
    <xf numFmtId="173" fontId="10" fillId="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1" fontId="9" fillId="0" borderId="31" xfId="0" applyNumberFormat="1" applyFont="1" applyBorder="1" applyAlignment="1">
      <alignment horizontal="center" vertical="center"/>
    </xf>
    <xf numFmtId="1" fontId="13" fillId="0" borderId="31" xfId="0" applyNumberFormat="1" applyFont="1" applyBorder="1" applyAlignment="1">
      <alignment horizontal="center" vertical="center"/>
    </xf>
    <xf numFmtId="1" fontId="10" fillId="0" borderId="31" xfId="0" applyNumberFormat="1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173" fontId="26" fillId="0" borderId="33" xfId="0" applyNumberFormat="1" applyFont="1" applyBorder="1" applyAlignment="1">
      <alignment horizontal="center" vertical="center"/>
    </xf>
    <xf numFmtId="173" fontId="26" fillId="0" borderId="34" xfId="0" applyNumberFormat="1" applyFont="1" applyBorder="1" applyAlignment="1">
      <alignment horizontal="center" vertical="center"/>
    </xf>
    <xf numFmtId="173" fontId="26" fillId="0" borderId="10" xfId="0" applyNumberFormat="1" applyFont="1" applyBorder="1" applyAlignment="1">
      <alignment horizontal="center" vertical="center"/>
    </xf>
    <xf numFmtId="173" fontId="26" fillId="0" borderId="31" xfId="0" applyNumberFormat="1" applyFont="1" applyBorder="1" applyAlignment="1">
      <alignment horizontal="center" vertical="center"/>
    </xf>
    <xf numFmtId="174" fontId="26" fillId="0" borderId="35" xfId="0" applyNumberFormat="1" applyFont="1" applyFill="1" applyBorder="1" applyAlignment="1">
      <alignment horizontal="center" vertical="center"/>
    </xf>
    <xf numFmtId="173" fontId="26" fillId="0" borderId="34" xfId="0" applyNumberFormat="1" applyFont="1" applyFill="1" applyBorder="1" applyAlignment="1">
      <alignment horizontal="center" vertical="center"/>
    </xf>
    <xf numFmtId="173" fontId="26" fillId="0" borderId="10" xfId="0" applyNumberFormat="1" applyFont="1" applyFill="1" applyBorder="1" applyAlignment="1">
      <alignment horizontal="center" vertical="center"/>
    </xf>
    <xf numFmtId="1" fontId="26" fillId="0" borderId="31" xfId="0" applyNumberFormat="1" applyFont="1" applyBorder="1" applyAlignment="1">
      <alignment horizontal="center" vertical="center"/>
    </xf>
    <xf numFmtId="174" fontId="27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2" fontId="26" fillId="0" borderId="34" xfId="0" applyNumberFormat="1" applyFont="1" applyBorder="1" applyAlignment="1">
      <alignment horizontal="center" vertical="center"/>
    </xf>
    <xf numFmtId="173" fontId="9" fillId="0" borderId="14" xfId="0" applyNumberFormat="1" applyFont="1" applyFill="1" applyBorder="1" applyAlignment="1">
      <alignment horizontal="center" vertical="center"/>
    </xf>
    <xf numFmtId="173" fontId="9" fillId="0" borderId="17" xfId="0" applyNumberFormat="1" applyFont="1" applyFill="1" applyBorder="1" applyAlignment="1">
      <alignment horizontal="center" vertical="center"/>
    </xf>
    <xf numFmtId="173" fontId="9" fillId="0" borderId="12" xfId="0" applyNumberFormat="1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16347985"/>
        <c:axId val="64570686"/>
      </c:barChart>
      <c:catAx>
        <c:axId val="16347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70686"/>
        <c:crosses val="autoZero"/>
        <c:auto val="1"/>
        <c:lblOffset val="100"/>
        <c:tickLblSkip val="1"/>
        <c:noMultiLvlLbl val="0"/>
      </c:catAx>
      <c:valAx>
        <c:axId val="645706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479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999719"/>
        <c:axId val="27572124"/>
      </c:barChart>
      <c:catAx>
        <c:axId val="199997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572124"/>
        <c:crosses val="autoZero"/>
        <c:auto val="1"/>
        <c:lblOffset val="100"/>
        <c:tickLblSkip val="1"/>
        <c:noMultiLvlLbl val="0"/>
      </c:catAx>
      <c:valAx>
        <c:axId val="2757212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999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2786029"/>
        <c:axId val="66085162"/>
      </c:bar3DChart>
      <c:catAx>
        <c:axId val="3278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085162"/>
        <c:crosses val="autoZero"/>
        <c:auto val="1"/>
        <c:lblOffset val="100"/>
        <c:tickLblSkip val="1"/>
        <c:noMultiLvlLbl val="0"/>
      </c:catAx>
      <c:valAx>
        <c:axId val="66085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8602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1042275"/>
        <c:axId val="7378280"/>
      </c:bar3DChart>
      <c:catAx>
        <c:axId val="21042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378280"/>
        <c:crosses val="autoZero"/>
        <c:auto val="1"/>
        <c:lblOffset val="100"/>
        <c:tickLblSkip val="1"/>
        <c:noMultiLvlLbl val="0"/>
      </c:catAx>
      <c:valAx>
        <c:axId val="7378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422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63587145"/>
        <c:axId val="42849238"/>
      </c:bar3DChart>
      <c:catAx>
        <c:axId val="63587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849238"/>
        <c:crosses val="autoZero"/>
        <c:auto val="1"/>
        <c:lblOffset val="100"/>
        <c:tickLblSkip val="1"/>
        <c:noMultiLvlLbl val="0"/>
      </c:catAx>
      <c:valAx>
        <c:axId val="42849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871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0</xdr:rowOff>
    </xdr:from>
    <xdr:to>
      <xdr:col>15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85725" y="9001125"/>
        <a:ext cx="13811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41</xdr:row>
      <xdr:rowOff>0</xdr:rowOff>
    </xdr:from>
    <xdr:to>
      <xdr:col>23</xdr:col>
      <xdr:colOff>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5497175" y="9001125"/>
        <a:ext cx="4572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41</xdr:row>
      <xdr:rowOff>0</xdr:rowOff>
    </xdr:from>
    <xdr:to>
      <xdr:col>32</xdr:col>
      <xdr:colOff>419100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20821650" y="9001125"/>
        <a:ext cx="665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41</xdr:row>
      <xdr:rowOff>0</xdr:rowOff>
    </xdr:from>
    <xdr:to>
      <xdr:col>39</xdr:col>
      <xdr:colOff>771525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27593925" y="9001125"/>
        <a:ext cx="5781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41</xdr:row>
      <xdr:rowOff>0</xdr:rowOff>
    </xdr:from>
    <xdr:to>
      <xdr:col>49</xdr:col>
      <xdr:colOff>238125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34918650" y="9001125"/>
        <a:ext cx="5734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15"/>
  <sheetViews>
    <sheetView tabSelected="1" zoomScale="90" zoomScaleNormal="9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J38" sqref="J38"/>
    </sheetView>
  </sheetViews>
  <sheetFormatPr defaultColWidth="9.00390625" defaultRowHeight="12.75"/>
  <cols>
    <col min="1" max="1" width="3.875" style="1" customWidth="1"/>
    <col min="2" max="2" width="34.125" style="1" customWidth="1"/>
    <col min="3" max="3" width="11.25390625" style="1" customWidth="1"/>
    <col min="4" max="5" width="11.125" style="1" customWidth="1"/>
    <col min="6" max="6" width="10.375" style="1" customWidth="1"/>
    <col min="7" max="7" width="10.625" style="2" customWidth="1"/>
    <col min="8" max="8" width="10.75390625" style="1" customWidth="1"/>
    <col min="9" max="9" width="11.25390625" style="9" customWidth="1"/>
    <col min="10" max="10" width="11.125" style="1" customWidth="1"/>
    <col min="11" max="11" width="12.125" style="1" customWidth="1"/>
    <col min="12" max="12" width="10.625" style="2" customWidth="1"/>
    <col min="13" max="13" width="12.00390625" style="1" customWidth="1"/>
    <col min="14" max="14" width="10.875" style="1" customWidth="1"/>
    <col min="15" max="15" width="11.125" style="8" customWidth="1"/>
    <col min="16" max="16" width="10.25390625" style="1" customWidth="1"/>
    <col min="17" max="17" width="10.75390625" style="2" customWidth="1"/>
    <col min="18" max="19" width="10.00390625" style="1" customWidth="1"/>
    <col min="20" max="20" width="11.125" style="8" customWidth="1"/>
    <col min="21" max="21" width="9.875" style="1" customWidth="1"/>
    <col min="22" max="22" width="10.25390625" style="2" customWidth="1"/>
    <col min="23" max="23" width="8.75390625" style="1" customWidth="1"/>
    <col min="24" max="24" width="9.875" style="1" customWidth="1"/>
    <col min="25" max="25" width="11.00390625" style="8" customWidth="1"/>
    <col min="26" max="26" width="10.125" style="1" customWidth="1"/>
    <col min="27" max="27" width="10.00390625" style="2" customWidth="1"/>
    <col min="28" max="28" width="9.125" style="1" customWidth="1"/>
    <col min="29" max="29" width="9.375" style="1" customWidth="1"/>
    <col min="30" max="30" width="11.125" style="8" customWidth="1"/>
    <col min="31" max="31" width="10.375" style="1" customWidth="1"/>
    <col min="32" max="32" width="10.75390625" style="1" customWidth="1"/>
    <col min="33" max="34" width="10.125" style="1" customWidth="1"/>
    <col min="35" max="35" width="10.125" style="8" customWidth="1"/>
    <col min="36" max="36" width="10.375" style="1" customWidth="1"/>
    <col min="37" max="37" width="10.00390625" style="1" customWidth="1"/>
    <col min="38" max="39" width="11.00390625" style="1" customWidth="1"/>
    <col min="40" max="40" width="10.125" style="8" customWidth="1"/>
    <col min="41" max="41" width="10.00390625" style="1" customWidth="1"/>
    <col min="42" max="42" width="10.25390625" style="1" customWidth="1"/>
    <col min="43" max="44" width="9.75390625" style="1" customWidth="1"/>
    <col min="45" max="45" width="11.125" style="8" customWidth="1"/>
    <col min="46" max="47" width="10.625" style="1" customWidth="1"/>
    <col min="48" max="49" width="10.125" style="1" customWidth="1"/>
    <col min="50" max="50" width="11.125" style="8" customWidth="1"/>
    <col min="51" max="51" width="9.875" style="1" customWidth="1"/>
    <col min="52" max="52" width="10.37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1:53" s="98" customFormat="1" ht="17.25" customHeight="1">
      <c r="A1" s="177" t="s">
        <v>48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8"/>
      <c r="N1" s="178"/>
      <c r="O1" s="178"/>
      <c r="P1" s="95"/>
      <c r="Q1" s="96"/>
      <c r="R1" s="97"/>
      <c r="T1" s="99"/>
      <c r="V1" s="100"/>
      <c r="Y1" s="99"/>
      <c r="AA1" s="100"/>
      <c r="AD1" s="99"/>
      <c r="AI1" s="99"/>
      <c r="AN1" s="99"/>
      <c r="AS1" s="99"/>
      <c r="AX1" s="99"/>
      <c r="AZ1" s="100"/>
      <c r="BA1" s="100"/>
    </row>
    <row r="2" spans="1:53" s="12" customFormat="1" ht="15" customHeight="1">
      <c r="A2" s="155" t="s">
        <v>0</v>
      </c>
      <c r="B2" s="158" t="s">
        <v>1</v>
      </c>
      <c r="C2" s="163" t="s">
        <v>15</v>
      </c>
      <c r="D2" s="164"/>
      <c r="E2" s="164"/>
      <c r="F2" s="164"/>
      <c r="G2" s="165"/>
      <c r="H2" s="169" t="s">
        <v>14</v>
      </c>
      <c r="I2" s="167"/>
      <c r="J2" s="167"/>
      <c r="K2" s="167"/>
      <c r="L2" s="170"/>
      <c r="M2" s="166" t="s">
        <v>2</v>
      </c>
      <c r="N2" s="167"/>
      <c r="O2" s="167"/>
      <c r="P2" s="167"/>
      <c r="Q2" s="168"/>
      <c r="R2" s="167" t="s">
        <v>7</v>
      </c>
      <c r="S2" s="167"/>
      <c r="T2" s="167"/>
      <c r="U2" s="167"/>
      <c r="V2" s="168"/>
      <c r="W2" s="167" t="s">
        <v>12</v>
      </c>
      <c r="X2" s="167"/>
      <c r="Y2" s="167"/>
      <c r="Z2" s="167"/>
      <c r="AA2" s="168"/>
      <c r="AB2" s="167" t="s">
        <v>11</v>
      </c>
      <c r="AC2" s="167"/>
      <c r="AD2" s="167"/>
      <c r="AE2" s="167"/>
      <c r="AF2" s="168"/>
      <c r="AG2" s="167" t="s">
        <v>13</v>
      </c>
      <c r="AH2" s="167"/>
      <c r="AI2" s="167"/>
      <c r="AJ2" s="167"/>
      <c r="AK2" s="168"/>
      <c r="AL2" s="167" t="s">
        <v>10</v>
      </c>
      <c r="AM2" s="167"/>
      <c r="AN2" s="167"/>
      <c r="AO2" s="167"/>
      <c r="AP2" s="168"/>
      <c r="AQ2" s="167" t="s">
        <v>9</v>
      </c>
      <c r="AR2" s="167"/>
      <c r="AS2" s="167"/>
      <c r="AT2" s="167"/>
      <c r="AU2" s="168"/>
      <c r="AV2" s="167" t="s">
        <v>8</v>
      </c>
      <c r="AW2" s="167"/>
      <c r="AX2" s="167"/>
      <c r="AY2" s="167"/>
      <c r="AZ2" s="168"/>
      <c r="BA2" s="4"/>
    </row>
    <row r="3" spans="1:53" s="12" customFormat="1" ht="19.5" customHeight="1">
      <c r="A3" s="157"/>
      <c r="B3" s="159"/>
      <c r="C3" s="175" t="s">
        <v>6</v>
      </c>
      <c r="D3" s="155" t="s">
        <v>49</v>
      </c>
      <c r="E3" s="155" t="s">
        <v>50</v>
      </c>
      <c r="F3" s="155" t="s">
        <v>51</v>
      </c>
      <c r="G3" s="173" t="s">
        <v>20</v>
      </c>
      <c r="H3" s="171" t="s">
        <v>6</v>
      </c>
      <c r="I3" s="155" t="s">
        <v>49</v>
      </c>
      <c r="J3" s="155" t="s">
        <v>50</v>
      </c>
      <c r="K3" s="155" t="s">
        <v>51</v>
      </c>
      <c r="L3" s="155" t="s">
        <v>20</v>
      </c>
      <c r="M3" s="161" t="s">
        <v>6</v>
      </c>
      <c r="N3" s="155" t="s">
        <v>49</v>
      </c>
      <c r="O3" s="155" t="s">
        <v>50</v>
      </c>
      <c r="P3" s="155" t="s">
        <v>51</v>
      </c>
      <c r="Q3" s="173" t="s">
        <v>20</v>
      </c>
      <c r="R3" s="171" t="s">
        <v>6</v>
      </c>
      <c r="S3" s="155" t="s">
        <v>49</v>
      </c>
      <c r="T3" s="155" t="s">
        <v>50</v>
      </c>
      <c r="U3" s="155" t="s">
        <v>51</v>
      </c>
      <c r="V3" s="173" t="s">
        <v>20</v>
      </c>
      <c r="W3" s="171" t="s">
        <v>6</v>
      </c>
      <c r="X3" s="155" t="s">
        <v>49</v>
      </c>
      <c r="Y3" s="155" t="s">
        <v>50</v>
      </c>
      <c r="Z3" s="155" t="s">
        <v>51</v>
      </c>
      <c r="AA3" s="173" t="s">
        <v>20</v>
      </c>
      <c r="AB3" s="171" t="s">
        <v>6</v>
      </c>
      <c r="AC3" s="155" t="s">
        <v>49</v>
      </c>
      <c r="AD3" s="155" t="s">
        <v>50</v>
      </c>
      <c r="AE3" s="155" t="s">
        <v>51</v>
      </c>
      <c r="AF3" s="173" t="s">
        <v>20</v>
      </c>
      <c r="AG3" s="171" t="s">
        <v>6</v>
      </c>
      <c r="AH3" s="155" t="s">
        <v>49</v>
      </c>
      <c r="AI3" s="155" t="s">
        <v>50</v>
      </c>
      <c r="AJ3" s="155" t="s">
        <v>51</v>
      </c>
      <c r="AK3" s="173" t="s">
        <v>20</v>
      </c>
      <c r="AL3" s="171" t="s">
        <v>6</v>
      </c>
      <c r="AM3" s="155" t="s">
        <v>49</v>
      </c>
      <c r="AN3" s="155" t="s">
        <v>50</v>
      </c>
      <c r="AO3" s="155" t="s">
        <v>51</v>
      </c>
      <c r="AP3" s="173" t="s">
        <v>20</v>
      </c>
      <c r="AQ3" s="171" t="s">
        <v>6</v>
      </c>
      <c r="AR3" s="155" t="s">
        <v>49</v>
      </c>
      <c r="AS3" s="155" t="s">
        <v>50</v>
      </c>
      <c r="AT3" s="155" t="s">
        <v>51</v>
      </c>
      <c r="AU3" s="173" t="s">
        <v>20</v>
      </c>
      <c r="AV3" s="171" t="s">
        <v>6</v>
      </c>
      <c r="AW3" s="155" t="s">
        <v>49</v>
      </c>
      <c r="AX3" s="155" t="s">
        <v>50</v>
      </c>
      <c r="AY3" s="155" t="s">
        <v>51</v>
      </c>
      <c r="AZ3" s="173" t="s">
        <v>20</v>
      </c>
      <c r="BA3" s="5"/>
    </row>
    <row r="4" spans="1:53" s="12" customFormat="1" ht="27" customHeight="1">
      <c r="A4" s="156"/>
      <c r="B4" s="160"/>
      <c r="C4" s="176"/>
      <c r="D4" s="156"/>
      <c r="E4" s="156"/>
      <c r="F4" s="156"/>
      <c r="G4" s="174"/>
      <c r="H4" s="172"/>
      <c r="I4" s="156"/>
      <c r="J4" s="156"/>
      <c r="K4" s="156"/>
      <c r="L4" s="156"/>
      <c r="M4" s="162"/>
      <c r="N4" s="156"/>
      <c r="O4" s="156"/>
      <c r="P4" s="156"/>
      <c r="Q4" s="174"/>
      <c r="R4" s="172"/>
      <c r="S4" s="156"/>
      <c r="T4" s="156"/>
      <c r="U4" s="156"/>
      <c r="V4" s="174"/>
      <c r="W4" s="172"/>
      <c r="X4" s="156"/>
      <c r="Y4" s="156"/>
      <c r="Z4" s="156"/>
      <c r="AA4" s="174"/>
      <c r="AB4" s="172"/>
      <c r="AC4" s="156"/>
      <c r="AD4" s="156"/>
      <c r="AE4" s="156"/>
      <c r="AF4" s="174"/>
      <c r="AG4" s="172"/>
      <c r="AH4" s="156"/>
      <c r="AI4" s="156"/>
      <c r="AJ4" s="156"/>
      <c r="AK4" s="174"/>
      <c r="AL4" s="172"/>
      <c r="AM4" s="156"/>
      <c r="AN4" s="156"/>
      <c r="AO4" s="156"/>
      <c r="AP4" s="174"/>
      <c r="AQ4" s="172"/>
      <c r="AR4" s="156"/>
      <c r="AS4" s="156"/>
      <c r="AT4" s="156"/>
      <c r="AU4" s="174"/>
      <c r="AV4" s="172"/>
      <c r="AW4" s="156"/>
      <c r="AX4" s="156"/>
      <c r="AY4" s="156"/>
      <c r="AZ4" s="174"/>
      <c r="BA4" s="5"/>
    </row>
    <row r="5" spans="1:53" s="12" customFormat="1" ht="12" customHeight="1" thickBot="1">
      <c r="A5" s="13">
        <v>1</v>
      </c>
      <c r="B5" s="14">
        <v>2</v>
      </c>
      <c r="C5" s="15">
        <v>3</v>
      </c>
      <c r="D5" s="16">
        <v>4</v>
      </c>
      <c r="E5" s="13">
        <v>5</v>
      </c>
      <c r="F5" s="13">
        <v>6</v>
      </c>
      <c r="G5" s="17">
        <v>7</v>
      </c>
      <c r="H5" s="16">
        <v>8</v>
      </c>
      <c r="I5" s="16">
        <v>9</v>
      </c>
      <c r="J5" s="13">
        <v>10</v>
      </c>
      <c r="K5" s="13">
        <v>11</v>
      </c>
      <c r="L5" s="13">
        <v>12</v>
      </c>
      <c r="M5" s="16">
        <v>13</v>
      </c>
      <c r="N5" s="16">
        <v>14</v>
      </c>
      <c r="O5" s="13">
        <v>15</v>
      </c>
      <c r="P5" s="13">
        <v>16</v>
      </c>
      <c r="Q5" s="17">
        <v>17</v>
      </c>
      <c r="R5" s="18">
        <v>18</v>
      </c>
      <c r="S5" s="18">
        <v>19</v>
      </c>
      <c r="T5" s="19">
        <v>20</v>
      </c>
      <c r="U5" s="19">
        <v>21</v>
      </c>
      <c r="V5" s="20">
        <v>22</v>
      </c>
      <c r="W5" s="18">
        <v>23</v>
      </c>
      <c r="X5" s="18">
        <v>24</v>
      </c>
      <c r="Y5" s="19">
        <v>25</v>
      </c>
      <c r="Z5" s="19">
        <v>26</v>
      </c>
      <c r="AA5" s="20">
        <v>27</v>
      </c>
      <c r="AB5" s="21">
        <v>28</v>
      </c>
      <c r="AC5" s="21">
        <v>29</v>
      </c>
      <c r="AD5" s="22">
        <v>30</v>
      </c>
      <c r="AE5" s="22">
        <v>31</v>
      </c>
      <c r="AF5" s="23">
        <v>32</v>
      </c>
      <c r="AG5" s="21">
        <v>33</v>
      </c>
      <c r="AH5" s="24">
        <v>34</v>
      </c>
      <c r="AI5" s="25">
        <v>35</v>
      </c>
      <c r="AJ5" s="25">
        <v>36</v>
      </c>
      <c r="AK5" s="26">
        <v>37</v>
      </c>
      <c r="AL5" s="24">
        <v>38</v>
      </c>
      <c r="AM5" s="24">
        <v>39</v>
      </c>
      <c r="AN5" s="22">
        <v>40</v>
      </c>
      <c r="AO5" s="22">
        <v>41</v>
      </c>
      <c r="AP5" s="23">
        <v>42</v>
      </c>
      <c r="AQ5" s="21">
        <v>43</v>
      </c>
      <c r="AR5" s="21">
        <v>44</v>
      </c>
      <c r="AS5" s="22">
        <v>45</v>
      </c>
      <c r="AT5" s="22">
        <v>46</v>
      </c>
      <c r="AU5" s="23">
        <v>47</v>
      </c>
      <c r="AV5" s="21">
        <v>48</v>
      </c>
      <c r="AW5" s="22">
        <v>49</v>
      </c>
      <c r="AX5" s="22">
        <v>50</v>
      </c>
      <c r="AY5" s="22">
        <v>51</v>
      </c>
      <c r="AZ5" s="23">
        <v>52</v>
      </c>
      <c r="BA5" s="27"/>
    </row>
    <row r="6" spans="1:53" s="39" customFormat="1" ht="15" customHeight="1" thickBot="1">
      <c r="A6" s="28"/>
      <c r="B6" s="29" t="s">
        <v>21</v>
      </c>
      <c r="C6" s="30">
        <f>H6+M6</f>
        <v>246966.9</v>
      </c>
      <c r="D6" s="31">
        <f aca="true" t="shared" si="0" ref="D6:D37">I6+N6</f>
        <v>131559.4</v>
      </c>
      <c r="E6" s="32">
        <f>J6+O6</f>
        <v>133730.1</v>
      </c>
      <c r="F6" s="31">
        <f>E6-D6</f>
        <v>2170.7000000000116</v>
      </c>
      <c r="G6" s="33">
        <f>E6/C6</f>
        <v>0.5414899729477918</v>
      </c>
      <c r="H6" s="31">
        <f>H7+H8+H9+H18+H21</f>
        <v>146634.4</v>
      </c>
      <c r="I6" s="31">
        <f>I7+I8+I9+I18+I21</f>
        <v>85405.9</v>
      </c>
      <c r="J6" s="31">
        <f>J7+J8+J9+J18+J21</f>
        <v>85415.7</v>
      </c>
      <c r="K6" s="31">
        <f>J6-I6</f>
        <v>9.80000000000291</v>
      </c>
      <c r="L6" s="33">
        <f aca="true" t="shared" si="1" ref="L6:L13">J6/H6</f>
        <v>0.5825079244706562</v>
      </c>
      <c r="M6" s="31">
        <f>M7+M8+M9+M13+M21</f>
        <v>100332.5</v>
      </c>
      <c r="N6" s="31">
        <f>N7+N8+N9+N13+N21</f>
        <v>46153.50000000001</v>
      </c>
      <c r="O6" s="31">
        <f>O7+O8+O9+O13+O21</f>
        <v>48314.4</v>
      </c>
      <c r="P6" s="31">
        <f>O6-N6</f>
        <v>2160.899999999994</v>
      </c>
      <c r="Q6" s="33">
        <f>O6/M6</f>
        <v>0.4815428699573917</v>
      </c>
      <c r="R6" s="35">
        <f>R7+R8+R9+R13+R21</f>
        <v>1841</v>
      </c>
      <c r="S6" s="35">
        <f>S7+S8+S9+S13+S21</f>
        <v>269.4</v>
      </c>
      <c r="T6" s="35">
        <f>T7+T8+T9+T13+T21</f>
        <v>269.4</v>
      </c>
      <c r="U6" s="35">
        <f>T6-S6</f>
        <v>0</v>
      </c>
      <c r="V6" s="36">
        <f>T6/R6</f>
        <v>0.14633351439435088</v>
      </c>
      <c r="W6" s="35">
        <f>W7+W8+W9+W13+W21</f>
        <v>4529.6</v>
      </c>
      <c r="X6" s="35">
        <f>X7+X8+X9+X13+X21</f>
        <v>1037.8999999999999</v>
      </c>
      <c r="Y6" s="35">
        <f>Y7+Y8+Y9+Y13+Y21</f>
        <v>1038.2</v>
      </c>
      <c r="Z6" s="35">
        <f>Y6-X6</f>
        <v>0.3000000000001819</v>
      </c>
      <c r="AA6" s="36">
        <f>Y6/W6</f>
        <v>0.22920346167432</v>
      </c>
      <c r="AB6" s="35">
        <f>AB7+AB8+AB9+AB13+AB21</f>
        <v>6530</v>
      </c>
      <c r="AC6" s="35">
        <f>AC7+AC8+AC9+AC13+AC21</f>
        <v>3715.2</v>
      </c>
      <c r="AD6" s="35">
        <f>AD7+AD8+AD9+AD13+AD21</f>
        <v>3945.1000000000004</v>
      </c>
      <c r="AE6" s="35">
        <f>AD6-AC6</f>
        <v>229.90000000000055</v>
      </c>
      <c r="AF6" s="36">
        <f>AD6/AB6</f>
        <v>0.6041500765696785</v>
      </c>
      <c r="AG6" s="35">
        <f>AG7+AG8+AG9+AG13+AG21</f>
        <v>63351.4</v>
      </c>
      <c r="AH6" s="35">
        <f>AH7+AH8+AH9+AH13+AH21</f>
        <v>29291.5</v>
      </c>
      <c r="AI6" s="35">
        <f>AI7+AI8+AI9+AI13+AI21</f>
        <v>30796.600000000002</v>
      </c>
      <c r="AJ6" s="35">
        <f>AI6-AH6</f>
        <v>1505.1000000000022</v>
      </c>
      <c r="AK6" s="36">
        <f>AI6/AG6</f>
        <v>0.486123432157774</v>
      </c>
      <c r="AL6" s="35">
        <f>AL7+AL8+AL9+AL13+AL21</f>
        <v>12539.1</v>
      </c>
      <c r="AM6" s="35">
        <f>AM7+AM8+AM9+AM13+AM21</f>
        <v>6527.2</v>
      </c>
      <c r="AN6" s="35">
        <f>AN7+AN8+AN9+AN13+AN21</f>
        <v>6527.2</v>
      </c>
      <c r="AO6" s="31">
        <f>AN6-AM6</f>
        <v>0</v>
      </c>
      <c r="AP6" s="33">
        <f>AN6/AL6</f>
        <v>0.5205477267108485</v>
      </c>
      <c r="AQ6" s="35">
        <f>AQ7++AQ8+AQ9+AQ13+AQ21</f>
        <v>6877.5</v>
      </c>
      <c r="AR6" s="35">
        <f>AR7++AR8+AR9+AR13+AR21</f>
        <v>3205.2000000000003</v>
      </c>
      <c r="AS6" s="35">
        <f>AS7++AS8+AS9+AS13+AS21</f>
        <v>3630.7000000000003</v>
      </c>
      <c r="AT6" s="31">
        <f>AS6-AR6</f>
        <v>425.5</v>
      </c>
      <c r="AU6" s="33">
        <f>AS6/AQ6</f>
        <v>0.5279098509632861</v>
      </c>
      <c r="AV6" s="35">
        <f>AV7+AV8+AV9+AV13+AV21</f>
        <v>4663.9</v>
      </c>
      <c r="AW6" s="35">
        <f>AW7+AW8+AW9+AW13+AW21</f>
        <v>2107.1</v>
      </c>
      <c r="AX6" s="35">
        <f>AX7+AX8+AX9+AX13+AX21</f>
        <v>2107.2</v>
      </c>
      <c r="AY6" s="31">
        <f>AX6-AW6</f>
        <v>0.09999999999990905</v>
      </c>
      <c r="AZ6" s="33">
        <f>AX6/AV6</f>
        <v>0.4518107163532666</v>
      </c>
      <c r="BA6" s="38"/>
    </row>
    <row r="7" spans="1:53" s="11" customFormat="1" ht="15" customHeight="1">
      <c r="A7" s="46">
        <v>1</v>
      </c>
      <c r="B7" s="117" t="s">
        <v>39</v>
      </c>
      <c r="C7" s="48">
        <f aca="true" t="shared" si="2" ref="C7:C21">H7+M7</f>
        <v>114919.09999999999</v>
      </c>
      <c r="D7" s="49">
        <f t="shared" si="0"/>
        <v>56412.4</v>
      </c>
      <c r="E7" s="50">
        <f aca="true" t="shared" si="3" ref="E7:E12">J7+O7</f>
        <v>56412.4</v>
      </c>
      <c r="F7" s="42">
        <f aca="true" t="shared" si="4" ref="F7:F21">E7-D7</f>
        <v>0</v>
      </c>
      <c r="G7" s="51">
        <f>E7/C7</f>
        <v>0.49088793768833905</v>
      </c>
      <c r="H7" s="49">
        <v>92066.9</v>
      </c>
      <c r="I7" s="49">
        <v>45020.5</v>
      </c>
      <c r="J7" s="49">
        <v>45020.5</v>
      </c>
      <c r="K7" s="42">
        <f aca="true" t="shared" si="5" ref="K7:K13">J7-I7</f>
        <v>0</v>
      </c>
      <c r="L7" s="51">
        <f t="shared" si="1"/>
        <v>0.48899767451711745</v>
      </c>
      <c r="M7" s="52">
        <f aca="true" t="shared" si="6" ref="M7:O9">R7+W7+AB7+AG7+AL7+AQ7+AV7</f>
        <v>22852.199999999997</v>
      </c>
      <c r="N7" s="53">
        <f t="shared" si="6"/>
        <v>11391.9</v>
      </c>
      <c r="O7" s="52">
        <f t="shared" si="6"/>
        <v>11391.9</v>
      </c>
      <c r="P7" s="42">
        <f>O7-N7</f>
        <v>0</v>
      </c>
      <c r="Q7" s="51">
        <f>O7/M7</f>
        <v>0.4985034263659517</v>
      </c>
      <c r="R7" s="49">
        <v>137.9</v>
      </c>
      <c r="S7" s="49">
        <v>82.7</v>
      </c>
      <c r="T7" s="50">
        <v>82.6</v>
      </c>
      <c r="U7" s="42">
        <f>T7-S7</f>
        <v>-0.10000000000000853</v>
      </c>
      <c r="V7" s="51">
        <f>T7/R7</f>
        <v>0.598984771573604</v>
      </c>
      <c r="W7" s="49">
        <v>519.4</v>
      </c>
      <c r="X7" s="49">
        <v>216.5</v>
      </c>
      <c r="Y7" s="50">
        <v>216.7</v>
      </c>
      <c r="Z7" s="42">
        <f>Y7-X7</f>
        <v>0.19999999999998863</v>
      </c>
      <c r="AA7" s="51">
        <f>Y7/W7</f>
        <v>0.41721216788602233</v>
      </c>
      <c r="AB7" s="49">
        <v>523.7</v>
      </c>
      <c r="AC7" s="49">
        <v>231.2</v>
      </c>
      <c r="AD7" s="50">
        <v>231.2</v>
      </c>
      <c r="AE7" s="42">
        <f>AD7-AC7</f>
        <v>0</v>
      </c>
      <c r="AF7" s="51">
        <f>AD7/AB7</f>
        <v>0.44147412640824896</v>
      </c>
      <c r="AG7" s="49">
        <v>18077.5</v>
      </c>
      <c r="AH7" s="49">
        <v>9248.5</v>
      </c>
      <c r="AI7" s="50">
        <v>9248.4</v>
      </c>
      <c r="AJ7" s="42">
        <f>AI7-AH7</f>
        <v>-0.1000000000003638</v>
      </c>
      <c r="AK7" s="51">
        <f>AI7/AG7</f>
        <v>0.511597289448209</v>
      </c>
      <c r="AL7" s="49">
        <v>1667.3</v>
      </c>
      <c r="AM7" s="49">
        <v>780.9</v>
      </c>
      <c r="AN7" s="50">
        <v>780.9</v>
      </c>
      <c r="AO7" s="42">
        <f>AN7-AM7</f>
        <v>0</v>
      </c>
      <c r="AP7" s="51">
        <f>AN7/AL7</f>
        <v>0.468362022431476</v>
      </c>
      <c r="AQ7" s="49">
        <v>1157.6</v>
      </c>
      <c r="AR7" s="49">
        <v>548.5</v>
      </c>
      <c r="AS7" s="49">
        <v>548.5</v>
      </c>
      <c r="AT7" s="42">
        <f>AS7-AR7</f>
        <v>0</v>
      </c>
      <c r="AU7" s="51">
        <f>AS7/AQ7</f>
        <v>0.4738251554941258</v>
      </c>
      <c r="AV7" s="49">
        <v>768.8</v>
      </c>
      <c r="AW7" s="50">
        <v>283.6</v>
      </c>
      <c r="AX7" s="50">
        <v>283.6</v>
      </c>
      <c r="AY7" s="42">
        <f>AX7-AW7</f>
        <v>0</v>
      </c>
      <c r="AZ7" s="51">
        <f>AX7/AV7</f>
        <v>0.36888657648283046</v>
      </c>
      <c r="BA7" s="54"/>
    </row>
    <row r="8" spans="1:53" s="11" customFormat="1" ht="15" customHeight="1">
      <c r="A8" s="46">
        <v>2</v>
      </c>
      <c r="B8" s="47" t="s">
        <v>40</v>
      </c>
      <c r="C8" s="48">
        <f t="shared" si="2"/>
        <v>12342.3</v>
      </c>
      <c r="D8" s="49">
        <f t="shared" si="0"/>
        <v>6145.5</v>
      </c>
      <c r="E8" s="50">
        <f t="shared" si="3"/>
        <v>6224.299999999999</v>
      </c>
      <c r="F8" s="42">
        <f t="shared" si="4"/>
        <v>78.79999999999927</v>
      </c>
      <c r="G8" s="51">
        <f>E8/C8</f>
        <v>0.5043063286421493</v>
      </c>
      <c r="H8" s="49">
        <v>9295.9</v>
      </c>
      <c r="I8" s="49">
        <v>4488.2</v>
      </c>
      <c r="J8" s="49">
        <v>4488.2</v>
      </c>
      <c r="K8" s="42">
        <f t="shared" si="5"/>
        <v>0</v>
      </c>
      <c r="L8" s="51">
        <f t="shared" si="1"/>
        <v>0.48281500446433373</v>
      </c>
      <c r="M8" s="52">
        <f t="shared" si="6"/>
        <v>3046.4</v>
      </c>
      <c r="N8" s="53">
        <f t="shared" si="6"/>
        <v>1657.3</v>
      </c>
      <c r="O8" s="52">
        <f t="shared" si="6"/>
        <v>1736.1</v>
      </c>
      <c r="P8" s="42">
        <f>O8-N8</f>
        <v>78.79999999999995</v>
      </c>
      <c r="Q8" s="51">
        <f>O8/M8</f>
        <v>0.5698857668067226</v>
      </c>
      <c r="R8" s="49"/>
      <c r="S8" s="49"/>
      <c r="T8" s="49"/>
      <c r="U8" s="42"/>
      <c r="V8" s="51"/>
      <c r="W8" s="49"/>
      <c r="X8" s="49"/>
      <c r="Y8" s="49"/>
      <c r="Z8" s="42"/>
      <c r="AA8" s="51"/>
      <c r="AB8" s="49"/>
      <c r="AC8" s="49"/>
      <c r="AD8" s="49"/>
      <c r="AE8" s="42"/>
      <c r="AF8" s="51"/>
      <c r="AG8" s="49">
        <v>3046.4</v>
      </c>
      <c r="AH8" s="49">
        <v>1657.3</v>
      </c>
      <c r="AI8" s="49">
        <v>1736.1</v>
      </c>
      <c r="AJ8" s="42">
        <f>AI8-AH8</f>
        <v>78.79999999999995</v>
      </c>
      <c r="AK8" s="51">
        <f>AI8/AG8</f>
        <v>0.5698857668067226</v>
      </c>
      <c r="AL8" s="49"/>
      <c r="AM8" s="49"/>
      <c r="AN8" s="49"/>
      <c r="AO8" s="42"/>
      <c r="AP8" s="51"/>
      <c r="AQ8" s="49"/>
      <c r="AR8" s="49"/>
      <c r="AS8" s="49"/>
      <c r="AT8" s="42"/>
      <c r="AU8" s="51"/>
      <c r="AV8" s="49"/>
      <c r="AW8" s="50"/>
      <c r="AX8" s="49"/>
      <c r="AY8" s="42"/>
      <c r="AZ8" s="51"/>
      <c r="BA8" s="54"/>
    </row>
    <row r="9" spans="1:53" s="11" customFormat="1" ht="15" customHeight="1">
      <c r="A9" s="46">
        <v>3</v>
      </c>
      <c r="B9" s="47" t="s">
        <v>41</v>
      </c>
      <c r="C9" s="48">
        <f t="shared" si="2"/>
        <v>52885.5</v>
      </c>
      <c r="D9" s="49">
        <f t="shared" si="0"/>
        <v>50123.40000000001</v>
      </c>
      <c r="E9" s="50">
        <f t="shared" si="3"/>
        <v>52131.5</v>
      </c>
      <c r="F9" s="42">
        <f t="shared" si="4"/>
        <v>2008.0999999999913</v>
      </c>
      <c r="G9" s="51">
        <f>E9/C9</f>
        <v>0.9857427839388868</v>
      </c>
      <c r="H9" s="49">
        <f>H10+H11+H12</f>
        <v>32410.4</v>
      </c>
      <c r="I9" s="49">
        <f>I10+I11+I12</f>
        <v>31050.200000000004</v>
      </c>
      <c r="J9" s="49">
        <f>J10+J11+J12</f>
        <v>31050.200000000004</v>
      </c>
      <c r="K9" s="42">
        <f t="shared" si="5"/>
        <v>0</v>
      </c>
      <c r="L9" s="51">
        <f t="shared" si="1"/>
        <v>0.9580319897316911</v>
      </c>
      <c r="M9" s="52">
        <f t="shared" si="6"/>
        <v>20475.1</v>
      </c>
      <c r="N9" s="53">
        <f t="shared" si="6"/>
        <v>19073.2</v>
      </c>
      <c r="O9" s="52">
        <f t="shared" si="6"/>
        <v>21081.3</v>
      </c>
      <c r="P9" s="42">
        <f>O9-N9</f>
        <v>2008.0999999999985</v>
      </c>
      <c r="Q9" s="51">
        <f>O9/M9</f>
        <v>1.0296066930076044</v>
      </c>
      <c r="R9" s="49">
        <f>R10+R11</f>
        <v>332</v>
      </c>
      <c r="S9" s="50">
        <f>S10+S11</f>
        <v>165.8</v>
      </c>
      <c r="T9" s="49">
        <f>T10+T11</f>
        <v>165.8</v>
      </c>
      <c r="U9" s="42">
        <f>T9-S9</f>
        <v>0</v>
      </c>
      <c r="V9" s="106">
        <f>T9/R9</f>
        <v>0.4993975903614458</v>
      </c>
      <c r="W9" s="49">
        <f>W10+W11</f>
        <v>1043</v>
      </c>
      <c r="X9" s="50">
        <f>X10+X11</f>
        <v>536</v>
      </c>
      <c r="Y9" s="49">
        <f>Y10+Y11</f>
        <v>536</v>
      </c>
      <c r="Z9" s="42">
        <f>Y9-X9</f>
        <v>0</v>
      </c>
      <c r="AA9" s="51">
        <f>Y9/W9</f>
        <v>0.513902205177373</v>
      </c>
      <c r="AB9" s="49">
        <f>AB10+AB11</f>
        <v>3400</v>
      </c>
      <c r="AC9" s="50">
        <f>AC10+AC11</f>
        <v>3400</v>
      </c>
      <c r="AD9" s="49">
        <f>AD10+AD11</f>
        <v>3629.8</v>
      </c>
      <c r="AE9" s="42">
        <f>AD9-AC9</f>
        <v>229.80000000000018</v>
      </c>
      <c r="AF9" s="51">
        <f>AD9/AB9</f>
        <v>1.0675882352941177</v>
      </c>
      <c r="AG9" s="49">
        <f>AG10+AG11</f>
        <v>8569.6</v>
      </c>
      <c r="AH9" s="50">
        <f>AH10+AH11</f>
        <v>8569.6</v>
      </c>
      <c r="AI9" s="49">
        <f>AI10+AI11</f>
        <v>9922.4</v>
      </c>
      <c r="AJ9" s="134">
        <f>AI9-AH9</f>
        <v>1352.7999999999993</v>
      </c>
      <c r="AK9" s="51">
        <f>AI9/AG9</f>
        <v>1.157860343539955</v>
      </c>
      <c r="AL9" s="49">
        <f>AL10+AL11</f>
        <v>3717</v>
      </c>
      <c r="AM9" s="50">
        <f>AM10+AM11</f>
        <v>3076.2</v>
      </c>
      <c r="AN9" s="49">
        <f>AN10+AN11</f>
        <v>3076.2</v>
      </c>
      <c r="AO9" s="42">
        <f>AN9-AM9</f>
        <v>0</v>
      </c>
      <c r="AP9" s="106">
        <f>AN9/AL9</f>
        <v>0.8276029055690072</v>
      </c>
      <c r="AQ9" s="49">
        <f>AQ10+AQ11</f>
        <v>2370.5</v>
      </c>
      <c r="AR9" s="50">
        <f>AR10+AR11</f>
        <v>2370.5</v>
      </c>
      <c r="AS9" s="49">
        <f>AS10+AS11</f>
        <v>2796</v>
      </c>
      <c r="AT9" s="42">
        <f>AS9-AR9</f>
        <v>425.5</v>
      </c>
      <c r="AU9" s="51">
        <f>AS9/AQ9</f>
        <v>1.1794979962033327</v>
      </c>
      <c r="AV9" s="49">
        <f>AV10+AV11</f>
        <v>1043</v>
      </c>
      <c r="AW9" s="50">
        <f>AW10+AW11</f>
        <v>955.1</v>
      </c>
      <c r="AX9" s="49">
        <f>AX10+AX11</f>
        <v>955.1</v>
      </c>
      <c r="AY9" s="42">
        <f>AX9-AW9</f>
        <v>0</v>
      </c>
      <c r="AZ9" s="51">
        <f>AX9/AV9</f>
        <v>0.9157238734419942</v>
      </c>
      <c r="BA9" s="54"/>
    </row>
    <row r="10" spans="1:53" s="12" customFormat="1" ht="15" customHeight="1">
      <c r="A10" s="55"/>
      <c r="B10" s="10" t="s">
        <v>27</v>
      </c>
      <c r="C10" s="56">
        <f t="shared" si="2"/>
        <v>5119</v>
      </c>
      <c r="D10" s="57">
        <f t="shared" si="0"/>
        <v>3998.9</v>
      </c>
      <c r="E10" s="58">
        <f t="shared" si="3"/>
        <v>3998.9</v>
      </c>
      <c r="F10" s="59">
        <f t="shared" si="4"/>
        <v>0</v>
      </c>
      <c r="G10" s="60">
        <f aca="true" t="shared" si="7" ref="G10:G21">E10/C10</f>
        <v>0.7811877319789021</v>
      </c>
      <c r="H10" s="57">
        <v>5119</v>
      </c>
      <c r="I10" s="57">
        <v>3998.9</v>
      </c>
      <c r="J10" s="57">
        <v>3998.9</v>
      </c>
      <c r="K10" s="59">
        <f t="shared" si="5"/>
        <v>0</v>
      </c>
      <c r="L10" s="60">
        <f t="shared" si="1"/>
        <v>0.7811877319789021</v>
      </c>
      <c r="M10" s="61"/>
      <c r="N10" s="62"/>
      <c r="O10" s="61"/>
      <c r="P10" s="59"/>
      <c r="Q10" s="60"/>
      <c r="R10" s="70"/>
      <c r="S10" s="111"/>
      <c r="T10" s="57"/>
      <c r="U10" s="71"/>
      <c r="V10" s="76"/>
      <c r="W10" s="57"/>
      <c r="X10" s="58"/>
      <c r="Y10" s="57"/>
      <c r="Z10" s="59"/>
      <c r="AA10" s="60"/>
      <c r="AB10" s="57"/>
      <c r="AC10" s="58"/>
      <c r="AD10" s="57"/>
      <c r="AE10" s="59"/>
      <c r="AF10" s="60"/>
      <c r="AG10" s="70"/>
      <c r="AH10" s="111"/>
      <c r="AI10" s="57"/>
      <c r="AJ10" s="135"/>
      <c r="AK10" s="76"/>
      <c r="AL10" s="57"/>
      <c r="AM10" s="58"/>
      <c r="AN10" s="57"/>
      <c r="AO10" s="59"/>
      <c r="AP10" s="60"/>
      <c r="AQ10" s="57"/>
      <c r="AR10" s="58"/>
      <c r="AS10" s="57"/>
      <c r="AT10" s="59"/>
      <c r="AU10" s="60"/>
      <c r="AV10" s="57"/>
      <c r="AW10" s="58"/>
      <c r="AX10" s="58"/>
      <c r="AY10" s="59"/>
      <c r="AZ10" s="60"/>
      <c r="BA10" s="65"/>
    </row>
    <row r="11" spans="1:53" s="12" customFormat="1" ht="15" customHeight="1">
      <c r="A11" s="55"/>
      <c r="B11" s="10" t="s">
        <v>30</v>
      </c>
      <c r="C11" s="56">
        <f t="shared" si="2"/>
        <v>47207.5</v>
      </c>
      <c r="D11" s="57">
        <f t="shared" si="0"/>
        <v>45734.100000000006</v>
      </c>
      <c r="E11" s="58">
        <f t="shared" si="3"/>
        <v>47742.2</v>
      </c>
      <c r="F11" s="59">
        <f t="shared" si="4"/>
        <v>2008.0999999999913</v>
      </c>
      <c r="G11" s="60">
        <f t="shared" si="7"/>
        <v>1.0113265900545463</v>
      </c>
      <c r="H11" s="57">
        <v>26732.4</v>
      </c>
      <c r="I11" s="57">
        <v>26660.9</v>
      </c>
      <c r="J11" s="57">
        <v>26660.9</v>
      </c>
      <c r="K11" s="59">
        <f t="shared" si="5"/>
        <v>0</v>
      </c>
      <c r="L11" s="60">
        <f t="shared" si="1"/>
        <v>0.9973253430294324</v>
      </c>
      <c r="M11" s="61">
        <f>R11+W11+AB11+AG11+AL11+AQ11+AV11</f>
        <v>20475.1</v>
      </c>
      <c r="N11" s="62">
        <f>S11+X11+AC11+AH11+AM11+AR11+AW11</f>
        <v>19073.2</v>
      </c>
      <c r="O11" s="61">
        <f>T11+Y11+AD11+AI11+AN11+AS11+AX11</f>
        <v>21081.3</v>
      </c>
      <c r="P11" s="59">
        <f>O11-N11</f>
        <v>2008.0999999999985</v>
      </c>
      <c r="Q11" s="60">
        <f>O11/M11</f>
        <v>1.0296066930076044</v>
      </c>
      <c r="R11" s="57">
        <v>332</v>
      </c>
      <c r="S11" s="58">
        <v>165.8</v>
      </c>
      <c r="T11" s="57">
        <v>165.8</v>
      </c>
      <c r="U11" s="59">
        <f>T11-S11</f>
        <v>0</v>
      </c>
      <c r="V11" s="107">
        <f>T11/R11</f>
        <v>0.4993975903614458</v>
      </c>
      <c r="W11" s="57">
        <v>1043</v>
      </c>
      <c r="X11" s="112">
        <v>536</v>
      </c>
      <c r="Y11" s="57">
        <v>536</v>
      </c>
      <c r="Z11" s="59">
        <f>Y11-X11</f>
        <v>0</v>
      </c>
      <c r="AA11" s="60">
        <f>Y11/W11</f>
        <v>0.513902205177373</v>
      </c>
      <c r="AB11" s="57">
        <v>3400</v>
      </c>
      <c r="AC11" s="57">
        <v>3400</v>
      </c>
      <c r="AD11" s="57">
        <v>3629.8</v>
      </c>
      <c r="AE11" s="59">
        <f>AD11-AC11</f>
        <v>229.80000000000018</v>
      </c>
      <c r="AF11" s="60">
        <f>AD11/AB11</f>
        <v>1.0675882352941177</v>
      </c>
      <c r="AG11" s="57">
        <v>8569.6</v>
      </c>
      <c r="AH11" s="58">
        <v>8569.6</v>
      </c>
      <c r="AI11" s="57">
        <v>9922.4</v>
      </c>
      <c r="AJ11" s="136">
        <f>AI11-AH11</f>
        <v>1352.7999999999993</v>
      </c>
      <c r="AK11" s="60">
        <f>AI11/AG11</f>
        <v>1.157860343539955</v>
      </c>
      <c r="AL11" s="57">
        <v>3717</v>
      </c>
      <c r="AM11" s="58">
        <v>3076.2</v>
      </c>
      <c r="AN11" s="57">
        <v>3076.2</v>
      </c>
      <c r="AO11" s="59">
        <f>AN11-AM11</f>
        <v>0</v>
      </c>
      <c r="AP11" s="107">
        <f>AN11/AL11</f>
        <v>0.8276029055690072</v>
      </c>
      <c r="AQ11" s="57">
        <v>2370.5</v>
      </c>
      <c r="AR11" s="58">
        <v>2370.5</v>
      </c>
      <c r="AS11" s="57">
        <v>2796</v>
      </c>
      <c r="AT11" s="59">
        <f>AS11-AR11</f>
        <v>425.5</v>
      </c>
      <c r="AU11" s="60">
        <f>AS11/AQ11</f>
        <v>1.1794979962033327</v>
      </c>
      <c r="AV11" s="57">
        <v>1043</v>
      </c>
      <c r="AW11" s="58">
        <v>955.1</v>
      </c>
      <c r="AX11" s="58">
        <v>955.1</v>
      </c>
      <c r="AY11" s="59">
        <f>AX11-AW11</f>
        <v>0</v>
      </c>
      <c r="AZ11" s="60">
        <f>AX11/AV11</f>
        <v>0.9157238734419942</v>
      </c>
      <c r="BA11" s="65"/>
    </row>
    <row r="12" spans="1:53" s="12" customFormat="1" ht="29.25" customHeight="1">
      <c r="A12" s="64"/>
      <c r="B12" s="113" t="s">
        <v>24</v>
      </c>
      <c r="C12" s="56">
        <f t="shared" si="2"/>
        <v>559</v>
      </c>
      <c r="D12" s="57">
        <f t="shared" si="0"/>
        <v>390.4</v>
      </c>
      <c r="E12" s="58">
        <f t="shared" si="3"/>
        <v>390.4</v>
      </c>
      <c r="F12" s="59">
        <f t="shared" si="4"/>
        <v>0</v>
      </c>
      <c r="G12" s="60">
        <f t="shared" si="7"/>
        <v>0.6983899821109123</v>
      </c>
      <c r="H12" s="57">
        <v>559</v>
      </c>
      <c r="I12" s="57">
        <v>390.4</v>
      </c>
      <c r="J12" s="57">
        <v>390.4</v>
      </c>
      <c r="K12" s="59">
        <f t="shared" si="5"/>
        <v>0</v>
      </c>
      <c r="L12" s="60">
        <f t="shared" si="1"/>
        <v>0.6983899821109123</v>
      </c>
      <c r="M12" s="61"/>
      <c r="N12" s="62"/>
      <c r="O12" s="61"/>
      <c r="P12" s="59"/>
      <c r="Q12" s="60"/>
      <c r="R12" s="70"/>
      <c r="S12" s="111"/>
      <c r="T12" s="57"/>
      <c r="U12" s="71"/>
      <c r="V12" s="76"/>
      <c r="W12" s="57"/>
      <c r="X12" s="58"/>
      <c r="Y12" s="57"/>
      <c r="Z12" s="59"/>
      <c r="AA12" s="60"/>
      <c r="AB12" s="57"/>
      <c r="AC12" s="58"/>
      <c r="AD12" s="57"/>
      <c r="AE12" s="59"/>
      <c r="AF12" s="60"/>
      <c r="AG12" s="70"/>
      <c r="AH12" s="111"/>
      <c r="AI12" s="57"/>
      <c r="AJ12" s="135"/>
      <c r="AK12" s="76"/>
      <c r="AL12" s="57"/>
      <c r="AM12" s="58"/>
      <c r="AN12" s="57"/>
      <c r="AO12" s="59"/>
      <c r="AP12" s="60"/>
      <c r="AQ12" s="57"/>
      <c r="AR12" s="58"/>
      <c r="AS12" s="57"/>
      <c r="AT12" s="59"/>
      <c r="AU12" s="60"/>
      <c r="AV12" s="57"/>
      <c r="AW12" s="58"/>
      <c r="AX12" s="58"/>
      <c r="AY12" s="59"/>
      <c r="AZ12" s="60"/>
      <c r="BA12" s="65"/>
    </row>
    <row r="13" spans="1:53" s="11" customFormat="1" ht="15" customHeight="1">
      <c r="A13" s="46">
        <v>4</v>
      </c>
      <c r="B13" s="63" t="s">
        <v>19</v>
      </c>
      <c r="C13" s="48">
        <f>H13+M13</f>
        <v>62054.9</v>
      </c>
      <c r="D13" s="53">
        <f>D14+D15+D18</f>
        <v>15737.5</v>
      </c>
      <c r="E13" s="52">
        <f>E14+E15+E18</f>
        <v>15811.300000000001</v>
      </c>
      <c r="F13" s="42">
        <f t="shared" si="4"/>
        <v>73.80000000000109</v>
      </c>
      <c r="G13" s="51">
        <f t="shared" si="7"/>
        <v>0.2547953505686094</v>
      </c>
      <c r="H13" s="49">
        <f>H18</f>
        <v>8189.5</v>
      </c>
      <c r="I13" s="49">
        <f>I18</f>
        <v>1751.3000000000002</v>
      </c>
      <c r="J13" s="49">
        <f>J18</f>
        <v>1751.3000000000002</v>
      </c>
      <c r="K13" s="42">
        <f t="shared" si="5"/>
        <v>0</v>
      </c>
      <c r="L13" s="51">
        <f t="shared" si="1"/>
        <v>0.21384699920630076</v>
      </c>
      <c r="M13" s="52">
        <f>M14+M15+M18</f>
        <v>53865.4</v>
      </c>
      <c r="N13" s="53">
        <f>N14+N15+N18</f>
        <v>13986.2</v>
      </c>
      <c r="O13" s="52">
        <f>O14+O15+O18</f>
        <v>14060</v>
      </c>
      <c r="P13" s="42">
        <f aca="true" t="shared" si="8" ref="P13:P29">O13-N13</f>
        <v>73.79999999999927</v>
      </c>
      <c r="Q13" s="51">
        <f aca="true" t="shared" si="9" ref="Q13:Q23">O13/M13</f>
        <v>0.2610209893549477</v>
      </c>
      <c r="R13" s="49">
        <f>R14+R15</f>
        <v>1365.7</v>
      </c>
      <c r="S13" s="49">
        <f>S14+S15</f>
        <v>19.400000000000002</v>
      </c>
      <c r="T13" s="49">
        <f>T14+T15</f>
        <v>19.5</v>
      </c>
      <c r="U13" s="42">
        <f aca="true" t="shared" si="10" ref="U13:U22">T13-S13</f>
        <v>0.09999999999999787</v>
      </c>
      <c r="V13" s="51">
        <f aca="true" t="shared" si="11" ref="V13:V22">T13/R13</f>
        <v>0.014278392033389471</v>
      </c>
      <c r="W13" s="49">
        <f>W14+W15</f>
        <v>2955.4</v>
      </c>
      <c r="X13" s="49">
        <f>X14+X15</f>
        <v>282.3</v>
      </c>
      <c r="Y13" s="49">
        <f>Y14+Y15</f>
        <v>282.40000000000003</v>
      </c>
      <c r="Z13" s="42">
        <f aca="true" t="shared" si="12" ref="Z13:Z23">Y13-X13</f>
        <v>0.10000000000002274</v>
      </c>
      <c r="AA13" s="51">
        <f aca="true" t="shared" si="13" ref="AA13:AA22">Y13/W13</f>
        <v>0.09555390133315288</v>
      </c>
      <c r="AB13" s="49">
        <f>AB14+AB15</f>
        <v>2591.4</v>
      </c>
      <c r="AC13" s="49">
        <f>AC14+AC15</f>
        <v>77.8</v>
      </c>
      <c r="AD13" s="49">
        <f>AD14+AD15</f>
        <v>77.8</v>
      </c>
      <c r="AE13" s="42">
        <f aca="true" t="shared" si="14" ref="AE13:AE22">AD13-AC13</f>
        <v>0</v>
      </c>
      <c r="AF13" s="51">
        <f>AD13/AB13</f>
        <v>0.03002238172416454</v>
      </c>
      <c r="AG13" s="49">
        <f>AG14+AG15+AG18</f>
        <v>33657.9</v>
      </c>
      <c r="AH13" s="49">
        <f>AH14+AH15+AH18</f>
        <v>9816.099999999999</v>
      </c>
      <c r="AI13" s="49">
        <f>AI14+AI15+AI18</f>
        <v>9889.7</v>
      </c>
      <c r="AJ13" s="134">
        <f aca="true" t="shared" si="15" ref="AJ13:AJ20">AI13-AH13</f>
        <v>73.60000000000218</v>
      </c>
      <c r="AK13" s="51">
        <f aca="true" t="shared" si="16" ref="AK13:AK20">AI13/AG13</f>
        <v>0.2938299775089949</v>
      </c>
      <c r="AL13" s="49">
        <f>AL14+AL15</f>
        <v>7112.400000000001</v>
      </c>
      <c r="AM13" s="49">
        <f>AM14+AM15</f>
        <v>2643.4</v>
      </c>
      <c r="AN13" s="49">
        <f>AN14+AN15</f>
        <v>2643.3</v>
      </c>
      <c r="AO13" s="42">
        <f aca="true" t="shared" si="17" ref="AO13:AO23">AN13-AM13</f>
        <v>-0.09999999999990905</v>
      </c>
      <c r="AP13" s="51">
        <f aca="true" t="shared" si="18" ref="AP13:AP23">AN13/AL13</f>
        <v>0.37164670153534674</v>
      </c>
      <c r="AQ13" s="49">
        <f>AQ14+AQ15</f>
        <v>3335</v>
      </c>
      <c r="AR13" s="49">
        <f>AR14+AR15</f>
        <v>280.3</v>
      </c>
      <c r="AS13" s="49">
        <f>AS14+AS15</f>
        <v>280.3</v>
      </c>
      <c r="AT13" s="42">
        <f aca="true" t="shared" si="19" ref="AT13:AT23">AS13-AR13</f>
        <v>0</v>
      </c>
      <c r="AU13" s="51">
        <f aca="true" t="shared" si="20" ref="AU13:AU23">AS13/AQ13</f>
        <v>0.084047976011994</v>
      </c>
      <c r="AV13" s="49">
        <f>AV14+AV15</f>
        <v>2847.6</v>
      </c>
      <c r="AW13" s="49">
        <f>AW14+AW15</f>
        <v>866.9</v>
      </c>
      <c r="AX13" s="49">
        <f>AX14+AX15</f>
        <v>867</v>
      </c>
      <c r="AY13" s="42">
        <f aca="true" t="shared" si="21" ref="AY13:AY22">AX13-AW13</f>
        <v>0.10000000000002274</v>
      </c>
      <c r="AZ13" s="51">
        <f aca="true" t="shared" si="22" ref="AZ13:AZ22">AX13/AV13</f>
        <v>0.30446691951116733</v>
      </c>
      <c r="BA13" s="54"/>
    </row>
    <row r="14" spans="1:53" s="12" customFormat="1" ht="15" customHeight="1">
      <c r="A14" s="64"/>
      <c r="B14" s="10" t="s">
        <v>45</v>
      </c>
      <c r="C14" s="56">
        <f t="shared" si="2"/>
        <v>3666.2</v>
      </c>
      <c r="D14" s="57">
        <f t="shared" si="0"/>
        <v>354.49999999999994</v>
      </c>
      <c r="E14" s="58">
        <f aca="true" t="shared" si="23" ref="E14:E40">J14+O14</f>
        <v>354.49999999999994</v>
      </c>
      <c r="F14" s="59">
        <f t="shared" si="4"/>
        <v>0</v>
      </c>
      <c r="G14" s="60">
        <f t="shared" si="7"/>
        <v>0.09669412470678085</v>
      </c>
      <c r="H14" s="57"/>
      <c r="I14" s="57"/>
      <c r="J14" s="57"/>
      <c r="K14" s="59"/>
      <c r="L14" s="60"/>
      <c r="M14" s="61">
        <f aca="true" t="shared" si="24" ref="M14:O17">R14+W14+AB14+AG14+AL14+AQ14+AV14</f>
        <v>3666.2</v>
      </c>
      <c r="N14" s="62">
        <f t="shared" si="24"/>
        <v>354.49999999999994</v>
      </c>
      <c r="O14" s="61">
        <f t="shared" si="24"/>
        <v>354.49999999999994</v>
      </c>
      <c r="P14" s="59">
        <f t="shared" si="8"/>
        <v>0</v>
      </c>
      <c r="Q14" s="60">
        <f t="shared" si="9"/>
        <v>0.09669412470678085</v>
      </c>
      <c r="R14" s="57">
        <v>37.2</v>
      </c>
      <c r="S14" s="58">
        <v>2.6</v>
      </c>
      <c r="T14" s="57">
        <v>2.6</v>
      </c>
      <c r="U14" s="59">
        <f t="shared" si="10"/>
        <v>0</v>
      </c>
      <c r="V14" s="60">
        <f t="shared" si="11"/>
        <v>0.06989247311827956</v>
      </c>
      <c r="W14" s="57">
        <v>185.4</v>
      </c>
      <c r="X14" s="58">
        <v>11.3</v>
      </c>
      <c r="Y14" s="57">
        <v>11.3</v>
      </c>
      <c r="Z14" s="59">
        <f t="shared" si="12"/>
        <v>0</v>
      </c>
      <c r="AA14" s="60">
        <f t="shared" si="13"/>
        <v>0.06094929881337648</v>
      </c>
      <c r="AB14" s="57">
        <v>140.5</v>
      </c>
      <c r="AC14" s="58">
        <v>5.5</v>
      </c>
      <c r="AD14" s="57">
        <v>5.5</v>
      </c>
      <c r="AE14" s="59">
        <f t="shared" si="14"/>
        <v>0</v>
      </c>
      <c r="AF14" s="60">
        <f>AD14/AB14</f>
        <v>0.03914590747330961</v>
      </c>
      <c r="AG14" s="57">
        <v>2847.9</v>
      </c>
      <c r="AH14" s="58">
        <v>296.9</v>
      </c>
      <c r="AI14" s="57">
        <v>296.9</v>
      </c>
      <c r="AJ14" s="136">
        <f t="shared" si="15"/>
        <v>0</v>
      </c>
      <c r="AK14" s="60">
        <f t="shared" si="16"/>
        <v>0.1042522560483163</v>
      </c>
      <c r="AL14" s="57">
        <v>250.6</v>
      </c>
      <c r="AM14" s="58">
        <v>13</v>
      </c>
      <c r="AN14" s="57">
        <v>13</v>
      </c>
      <c r="AO14" s="59">
        <f t="shared" si="17"/>
        <v>0</v>
      </c>
      <c r="AP14" s="60">
        <f t="shared" si="18"/>
        <v>0.05187549880287311</v>
      </c>
      <c r="AQ14" s="57">
        <v>140</v>
      </c>
      <c r="AR14" s="58">
        <v>3.8</v>
      </c>
      <c r="AS14" s="57">
        <v>3.8</v>
      </c>
      <c r="AT14" s="59">
        <f t="shared" si="19"/>
        <v>0</v>
      </c>
      <c r="AU14" s="60">
        <f t="shared" si="20"/>
        <v>0.027142857142857142</v>
      </c>
      <c r="AV14" s="57">
        <v>64.6</v>
      </c>
      <c r="AW14" s="58">
        <v>21.4</v>
      </c>
      <c r="AX14" s="58">
        <v>21.4</v>
      </c>
      <c r="AY14" s="59">
        <f t="shared" si="21"/>
        <v>0</v>
      </c>
      <c r="AZ14" s="60">
        <f t="shared" si="22"/>
        <v>0.33126934984520123</v>
      </c>
      <c r="BA14" s="65"/>
    </row>
    <row r="15" spans="1:53" s="149" customFormat="1" ht="15" customHeight="1">
      <c r="A15" s="138"/>
      <c r="B15" s="139" t="s">
        <v>42</v>
      </c>
      <c r="C15" s="140">
        <f t="shared" si="2"/>
        <v>37938.3</v>
      </c>
      <c r="D15" s="141">
        <f t="shared" si="0"/>
        <v>11578.2</v>
      </c>
      <c r="E15" s="142">
        <f t="shared" si="23"/>
        <v>11651.2</v>
      </c>
      <c r="F15" s="143">
        <f t="shared" si="4"/>
        <v>73</v>
      </c>
      <c r="G15" s="144">
        <f t="shared" si="7"/>
        <v>0.30710917463354975</v>
      </c>
      <c r="H15" s="141"/>
      <c r="I15" s="141"/>
      <c r="J15" s="141"/>
      <c r="K15" s="143"/>
      <c r="L15" s="144"/>
      <c r="M15" s="145">
        <f t="shared" si="24"/>
        <v>37938.3</v>
      </c>
      <c r="N15" s="146">
        <f t="shared" si="24"/>
        <v>11578.2</v>
      </c>
      <c r="O15" s="145">
        <f t="shared" si="24"/>
        <v>11651.2</v>
      </c>
      <c r="P15" s="143">
        <f t="shared" si="8"/>
        <v>73</v>
      </c>
      <c r="Q15" s="144">
        <f t="shared" si="9"/>
        <v>0.30710917463354975</v>
      </c>
      <c r="R15" s="141">
        <f>SUM(R16+R17)</f>
        <v>1328.5</v>
      </c>
      <c r="S15" s="141">
        <f>SUM(S16+S17)</f>
        <v>16.8</v>
      </c>
      <c r="T15" s="141">
        <f>SUM(T16+T17)</f>
        <v>16.9</v>
      </c>
      <c r="U15" s="143">
        <f t="shared" si="10"/>
        <v>0.09999999999999787</v>
      </c>
      <c r="V15" s="144">
        <f t="shared" si="11"/>
        <v>0.01272111403838916</v>
      </c>
      <c r="W15" s="141">
        <f>SUM(W16+W17)</f>
        <v>2770</v>
      </c>
      <c r="X15" s="141">
        <f>SUM(X16+X17)</f>
        <v>271</v>
      </c>
      <c r="Y15" s="141">
        <f>SUM(Y16+Y17)</f>
        <v>271.1</v>
      </c>
      <c r="Z15" s="143">
        <f t="shared" si="12"/>
        <v>0.10000000000002274</v>
      </c>
      <c r="AA15" s="144">
        <f t="shared" si="13"/>
        <v>0.09787003610108304</v>
      </c>
      <c r="AB15" s="141">
        <f>SUM(AB16+AB17)</f>
        <v>2450.9</v>
      </c>
      <c r="AC15" s="141">
        <f>SUM(AC16+AC17)</f>
        <v>72.3</v>
      </c>
      <c r="AD15" s="141">
        <f>SUM(AD16+AD17)</f>
        <v>72.3</v>
      </c>
      <c r="AE15" s="143">
        <f t="shared" si="14"/>
        <v>0</v>
      </c>
      <c r="AF15" s="144">
        <f>AD15/AB15</f>
        <v>0.029499367579256596</v>
      </c>
      <c r="AG15" s="141">
        <f>SUM(AG16+AG17)</f>
        <v>18549.1</v>
      </c>
      <c r="AH15" s="141">
        <f>SUM(AH16+AH17)</f>
        <v>7465.7</v>
      </c>
      <c r="AI15" s="141">
        <f>SUM(AI16+AI17)</f>
        <v>7538.5</v>
      </c>
      <c r="AJ15" s="147">
        <f t="shared" si="15"/>
        <v>72.80000000000018</v>
      </c>
      <c r="AK15" s="144">
        <f t="shared" si="16"/>
        <v>0.40640785806319446</v>
      </c>
      <c r="AL15" s="141">
        <f>SUM(AL16+AL17)</f>
        <v>6861.8</v>
      </c>
      <c r="AM15" s="141">
        <f>AM16+AM17</f>
        <v>2630.4</v>
      </c>
      <c r="AN15" s="141">
        <f>SUM(AN16+AN17)</f>
        <v>2630.3</v>
      </c>
      <c r="AO15" s="143">
        <f t="shared" si="17"/>
        <v>-0.09999999999990905</v>
      </c>
      <c r="AP15" s="144">
        <f>AN15/AL15</f>
        <v>0.3833250750531931</v>
      </c>
      <c r="AQ15" s="141">
        <f>SUM(AQ16+AQ17)</f>
        <v>3195</v>
      </c>
      <c r="AR15" s="141">
        <f>SUM(AR16+AR17)</f>
        <v>276.5</v>
      </c>
      <c r="AS15" s="141">
        <f>SUM(AS16+AS17)</f>
        <v>276.5</v>
      </c>
      <c r="AT15" s="143">
        <f t="shared" si="19"/>
        <v>0</v>
      </c>
      <c r="AU15" s="144">
        <f>AS15/AQ15</f>
        <v>0.0865414710485133</v>
      </c>
      <c r="AV15" s="141">
        <f>SUM(AV16+AV17)</f>
        <v>2783</v>
      </c>
      <c r="AW15" s="141">
        <f>SUM(AW16+AW17)</f>
        <v>845.5</v>
      </c>
      <c r="AX15" s="141">
        <f>SUM(AX16+AX17)</f>
        <v>845.6</v>
      </c>
      <c r="AY15" s="143">
        <f t="shared" si="21"/>
        <v>0.10000000000002274</v>
      </c>
      <c r="AZ15" s="144">
        <f t="shared" si="22"/>
        <v>0.3038447718289616</v>
      </c>
      <c r="BA15" s="148"/>
    </row>
    <row r="16" spans="1:53" s="12" customFormat="1" ht="15" customHeight="1">
      <c r="A16" s="64"/>
      <c r="B16" s="10" t="s">
        <v>43</v>
      </c>
      <c r="C16" s="56">
        <f t="shared" si="2"/>
        <v>13362.900000000001</v>
      </c>
      <c r="D16" s="57">
        <f t="shared" si="0"/>
        <v>10539.5</v>
      </c>
      <c r="E16" s="58">
        <f t="shared" si="23"/>
        <v>10613.1</v>
      </c>
      <c r="F16" s="59">
        <f t="shared" si="4"/>
        <v>73.60000000000036</v>
      </c>
      <c r="G16" s="60">
        <f t="shared" si="7"/>
        <v>0.7942213142356823</v>
      </c>
      <c r="H16" s="57"/>
      <c r="I16" s="57"/>
      <c r="J16" s="57"/>
      <c r="K16" s="59"/>
      <c r="L16" s="60"/>
      <c r="M16" s="61">
        <f t="shared" si="24"/>
        <v>13362.900000000001</v>
      </c>
      <c r="N16" s="62">
        <f t="shared" si="24"/>
        <v>10539.5</v>
      </c>
      <c r="O16" s="61">
        <f t="shared" si="24"/>
        <v>10613.1</v>
      </c>
      <c r="P16" s="59">
        <f>O16-N16</f>
        <v>73.60000000000036</v>
      </c>
      <c r="Q16" s="60">
        <f>O16/M16</f>
        <v>0.7942213142356823</v>
      </c>
      <c r="R16" s="57">
        <v>20.6</v>
      </c>
      <c r="S16" s="58">
        <v>2.4</v>
      </c>
      <c r="T16" s="57">
        <v>2.4</v>
      </c>
      <c r="U16" s="59">
        <f t="shared" si="10"/>
        <v>0</v>
      </c>
      <c r="V16" s="60">
        <f t="shared" si="11"/>
        <v>0.11650485436893203</v>
      </c>
      <c r="W16" s="57">
        <v>208</v>
      </c>
      <c r="X16" s="58">
        <v>150.1</v>
      </c>
      <c r="Y16" s="57">
        <v>150.2</v>
      </c>
      <c r="Z16" s="59">
        <f t="shared" si="12"/>
        <v>0.09999999999999432</v>
      </c>
      <c r="AA16" s="60">
        <f t="shared" si="13"/>
        <v>0.7221153846153846</v>
      </c>
      <c r="AB16" s="57">
        <v>47.1</v>
      </c>
      <c r="AC16" s="58">
        <v>24.3</v>
      </c>
      <c r="AD16" s="57">
        <v>24.3</v>
      </c>
      <c r="AE16" s="59">
        <f>AD16-AC16</f>
        <v>0</v>
      </c>
      <c r="AF16" s="60">
        <f>AD16/AB16</f>
        <v>0.5159235668789809</v>
      </c>
      <c r="AG16" s="57">
        <v>9456.5</v>
      </c>
      <c r="AH16" s="58">
        <v>6967.4</v>
      </c>
      <c r="AI16" s="57">
        <v>7040.8</v>
      </c>
      <c r="AJ16" s="136">
        <f t="shared" si="15"/>
        <v>73.40000000000055</v>
      </c>
      <c r="AK16" s="60">
        <f t="shared" si="16"/>
        <v>0.7445460794162745</v>
      </c>
      <c r="AL16" s="57">
        <v>2529.7</v>
      </c>
      <c r="AM16" s="58">
        <v>2454</v>
      </c>
      <c r="AN16" s="57">
        <v>2454</v>
      </c>
      <c r="AO16" s="59">
        <f>AN16-AM16</f>
        <v>0</v>
      </c>
      <c r="AP16" s="60">
        <f>AN16/AL16</f>
        <v>0.9700755030240741</v>
      </c>
      <c r="AQ16" s="57">
        <v>265.7</v>
      </c>
      <c r="AR16" s="58">
        <v>169.5</v>
      </c>
      <c r="AS16" s="57">
        <v>169.5</v>
      </c>
      <c r="AT16" s="59">
        <f t="shared" si="19"/>
        <v>0</v>
      </c>
      <c r="AU16" s="60">
        <f>AS16/AQ16</f>
        <v>0.6379375235227701</v>
      </c>
      <c r="AV16" s="57">
        <v>835.3</v>
      </c>
      <c r="AW16" s="58">
        <v>771.8</v>
      </c>
      <c r="AX16" s="57">
        <v>771.9</v>
      </c>
      <c r="AY16" s="59">
        <f t="shared" si="21"/>
        <v>0.10000000000002274</v>
      </c>
      <c r="AZ16" s="60">
        <f t="shared" si="22"/>
        <v>0.9240991260624926</v>
      </c>
      <c r="BA16" s="65"/>
    </row>
    <row r="17" spans="1:53" s="12" customFormat="1" ht="15" customHeight="1">
      <c r="A17" s="64"/>
      <c r="B17" s="10" t="s">
        <v>44</v>
      </c>
      <c r="C17" s="56">
        <f t="shared" si="2"/>
        <v>24575.4</v>
      </c>
      <c r="D17" s="57">
        <f t="shared" si="0"/>
        <v>1038.7</v>
      </c>
      <c r="E17" s="58">
        <f t="shared" si="23"/>
        <v>1038.1000000000001</v>
      </c>
      <c r="F17" s="59">
        <f t="shared" si="4"/>
        <v>-0.599999999999909</v>
      </c>
      <c r="G17" s="60">
        <f t="shared" si="7"/>
        <v>0.04224142842029021</v>
      </c>
      <c r="H17" s="57"/>
      <c r="I17" s="57"/>
      <c r="J17" s="57"/>
      <c r="K17" s="59"/>
      <c r="L17" s="60"/>
      <c r="M17" s="61">
        <f t="shared" si="24"/>
        <v>24575.4</v>
      </c>
      <c r="N17" s="62">
        <f t="shared" si="24"/>
        <v>1038.7</v>
      </c>
      <c r="O17" s="61">
        <f t="shared" si="24"/>
        <v>1038.1000000000001</v>
      </c>
      <c r="P17" s="59">
        <f>O17-N17</f>
        <v>-0.599999999999909</v>
      </c>
      <c r="Q17" s="60">
        <f>O17/M17</f>
        <v>0.04224142842029021</v>
      </c>
      <c r="R17" s="57">
        <v>1307.9</v>
      </c>
      <c r="S17" s="58">
        <v>14.4</v>
      </c>
      <c r="T17" s="57">
        <v>14.5</v>
      </c>
      <c r="U17" s="59">
        <f t="shared" si="10"/>
        <v>0.09999999999999964</v>
      </c>
      <c r="V17" s="60">
        <f t="shared" si="11"/>
        <v>0.011086474501108647</v>
      </c>
      <c r="W17" s="57">
        <v>2562</v>
      </c>
      <c r="X17" s="58">
        <v>120.9</v>
      </c>
      <c r="Y17" s="57">
        <v>120.9</v>
      </c>
      <c r="Z17" s="59">
        <f t="shared" si="12"/>
        <v>0</v>
      </c>
      <c r="AA17" s="60">
        <f t="shared" si="13"/>
        <v>0.04718969555035129</v>
      </c>
      <c r="AB17" s="57">
        <v>2403.8</v>
      </c>
      <c r="AC17" s="58">
        <v>48</v>
      </c>
      <c r="AD17" s="57">
        <v>48</v>
      </c>
      <c r="AE17" s="59">
        <f>AD17-AC17</f>
        <v>0</v>
      </c>
      <c r="AF17" s="60">
        <f>AD17/AB17</f>
        <v>0.019968383392961142</v>
      </c>
      <c r="AG17" s="57">
        <v>9092.6</v>
      </c>
      <c r="AH17" s="58">
        <v>498.3</v>
      </c>
      <c r="AI17" s="57">
        <v>497.7</v>
      </c>
      <c r="AJ17" s="136">
        <f t="shared" si="15"/>
        <v>-0.6000000000000227</v>
      </c>
      <c r="AK17" s="60">
        <f t="shared" si="16"/>
        <v>0.05473681895167499</v>
      </c>
      <c r="AL17" s="57">
        <v>4332.1</v>
      </c>
      <c r="AM17" s="58">
        <v>176.4</v>
      </c>
      <c r="AN17" s="57">
        <v>176.3</v>
      </c>
      <c r="AO17" s="59">
        <f>AN17-AM17</f>
        <v>-0.09999999999999432</v>
      </c>
      <c r="AP17" s="60">
        <f>AN17/AL17</f>
        <v>0.04069619814870386</v>
      </c>
      <c r="AQ17" s="57">
        <v>2929.3</v>
      </c>
      <c r="AR17" s="58">
        <v>107</v>
      </c>
      <c r="AS17" s="57">
        <v>107</v>
      </c>
      <c r="AT17" s="59">
        <f t="shared" si="19"/>
        <v>0</v>
      </c>
      <c r="AU17" s="60">
        <f>AS17/AQ17</f>
        <v>0.036527498037073704</v>
      </c>
      <c r="AV17" s="57">
        <v>1947.7</v>
      </c>
      <c r="AW17" s="58">
        <v>73.7</v>
      </c>
      <c r="AX17" s="57">
        <v>73.7</v>
      </c>
      <c r="AY17" s="59">
        <f t="shared" si="21"/>
        <v>0</v>
      </c>
      <c r="AZ17" s="60">
        <f t="shared" si="22"/>
        <v>0.03783950300354264</v>
      </c>
      <c r="BA17" s="65"/>
    </row>
    <row r="18" spans="1:53" s="149" customFormat="1" ht="15" customHeight="1">
      <c r="A18" s="138"/>
      <c r="B18" s="139" t="s">
        <v>47</v>
      </c>
      <c r="C18" s="56">
        <f t="shared" si="2"/>
        <v>20450.4</v>
      </c>
      <c r="D18" s="57">
        <f t="shared" si="0"/>
        <v>3804.8</v>
      </c>
      <c r="E18" s="58">
        <f t="shared" si="23"/>
        <v>3805.6000000000004</v>
      </c>
      <c r="F18" s="143">
        <f t="shared" si="4"/>
        <v>0.8000000000001819</v>
      </c>
      <c r="G18" s="144">
        <f t="shared" si="7"/>
        <v>0.18608926964753747</v>
      </c>
      <c r="H18" s="141">
        <f>H19+H20</f>
        <v>8189.5</v>
      </c>
      <c r="I18" s="141">
        <f>I19+I20</f>
        <v>1751.3000000000002</v>
      </c>
      <c r="J18" s="141">
        <f>J19+J20</f>
        <v>1751.3000000000002</v>
      </c>
      <c r="K18" s="143">
        <f>J18-I18</f>
        <v>0</v>
      </c>
      <c r="L18" s="144">
        <f>J18/H18</f>
        <v>0.21384699920630076</v>
      </c>
      <c r="M18" s="145">
        <f>M19+M20</f>
        <v>12260.9</v>
      </c>
      <c r="N18" s="146">
        <f>N19+N20</f>
        <v>2053.5</v>
      </c>
      <c r="O18" s="145">
        <f>O19+O20</f>
        <v>2054.3</v>
      </c>
      <c r="P18" s="143">
        <f>O18-N18</f>
        <v>0.8000000000001819</v>
      </c>
      <c r="Q18" s="144">
        <f>O18/M18</f>
        <v>0.1675488748786794</v>
      </c>
      <c r="R18" s="141"/>
      <c r="S18" s="142"/>
      <c r="T18" s="141"/>
      <c r="U18" s="143"/>
      <c r="V18" s="144"/>
      <c r="W18" s="141"/>
      <c r="X18" s="142"/>
      <c r="Y18" s="150"/>
      <c r="Z18" s="143"/>
      <c r="AA18" s="144"/>
      <c r="AB18" s="141"/>
      <c r="AC18" s="142"/>
      <c r="AD18" s="141"/>
      <c r="AE18" s="143"/>
      <c r="AF18" s="144"/>
      <c r="AG18" s="141">
        <f>AG19+AG20</f>
        <v>12260.9</v>
      </c>
      <c r="AH18" s="142">
        <f>AH19+AH20</f>
        <v>2053.5</v>
      </c>
      <c r="AI18" s="141">
        <f>AI19+AI20</f>
        <v>2054.3</v>
      </c>
      <c r="AJ18" s="147">
        <f t="shared" si="15"/>
        <v>0.8000000000001819</v>
      </c>
      <c r="AK18" s="144">
        <f t="shared" si="16"/>
        <v>0.1675488748786794</v>
      </c>
      <c r="AL18" s="141"/>
      <c r="AM18" s="142"/>
      <c r="AN18" s="141"/>
      <c r="AO18" s="143"/>
      <c r="AP18" s="144"/>
      <c r="AQ18" s="141"/>
      <c r="AR18" s="142"/>
      <c r="AS18" s="141"/>
      <c r="AT18" s="143"/>
      <c r="AU18" s="144"/>
      <c r="AV18" s="141"/>
      <c r="AW18" s="142"/>
      <c r="AX18" s="141"/>
      <c r="AY18" s="143"/>
      <c r="AZ18" s="144"/>
      <c r="BA18" s="148"/>
    </row>
    <row r="19" spans="1:53" s="12" customFormat="1" ht="15" customHeight="1">
      <c r="A19" s="64"/>
      <c r="B19" s="10" t="s">
        <v>43</v>
      </c>
      <c r="C19" s="56">
        <f t="shared" si="2"/>
        <v>2045</v>
      </c>
      <c r="D19" s="57">
        <f t="shared" si="0"/>
        <v>1655</v>
      </c>
      <c r="E19" s="58">
        <f t="shared" si="23"/>
        <v>1655</v>
      </c>
      <c r="F19" s="59">
        <f>E19-D19</f>
        <v>0</v>
      </c>
      <c r="G19" s="60">
        <f>E19/C19</f>
        <v>0.8092909535452323</v>
      </c>
      <c r="H19" s="57">
        <v>1115.5</v>
      </c>
      <c r="I19" s="57">
        <v>1075.2</v>
      </c>
      <c r="J19" s="57">
        <v>1075.2</v>
      </c>
      <c r="K19" s="59">
        <f>J19-I19</f>
        <v>0</v>
      </c>
      <c r="L19" s="60">
        <f>J19/H19</f>
        <v>0.9638727028238459</v>
      </c>
      <c r="M19" s="61">
        <f aca="true" t="shared" si="25" ref="M19:O20">AG19</f>
        <v>929.5</v>
      </c>
      <c r="N19" s="62">
        <f t="shared" si="25"/>
        <v>579.8</v>
      </c>
      <c r="O19" s="61">
        <f t="shared" si="25"/>
        <v>579.8</v>
      </c>
      <c r="P19" s="59">
        <f>O19-N19</f>
        <v>0</v>
      </c>
      <c r="Q19" s="60">
        <f>O19/M19</f>
        <v>0.6237762237762238</v>
      </c>
      <c r="R19" s="57"/>
      <c r="S19" s="58"/>
      <c r="T19" s="57"/>
      <c r="U19" s="59"/>
      <c r="V19" s="60"/>
      <c r="W19" s="57"/>
      <c r="X19" s="58"/>
      <c r="Y19" s="137"/>
      <c r="Z19" s="59"/>
      <c r="AA19" s="60"/>
      <c r="AB19" s="57"/>
      <c r="AC19" s="58"/>
      <c r="AD19" s="57"/>
      <c r="AE19" s="59"/>
      <c r="AF19" s="60"/>
      <c r="AG19" s="57">
        <v>929.5</v>
      </c>
      <c r="AH19" s="58">
        <v>579.8</v>
      </c>
      <c r="AI19" s="57">
        <v>579.8</v>
      </c>
      <c r="AJ19" s="136">
        <f t="shared" si="15"/>
        <v>0</v>
      </c>
      <c r="AK19" s="60">
        <f t="shared" si="16"/>
        <v>0.6237762237762238</v>
      </c>
      <c r="AL19" s="57"/>
      <c r="AM19" s="58"/>
      <c r="AN19" s="57"/>
      <c r="AO19" s="59"/>
      <c r="AP19" s="60"/>
      <c r="AQ19" s="57"/>
      <c r="AR19" s="58"/>
      <c r="AS19" s="57"/>
      <c r="AT19" s="59"/>
      <c r="AU19" s="60"/>
      <c r="AV19" s="57"/>
      <c r="AW19" s="58"/>
      <c r="AX19" s="57"/>
      <c r="AY19" s="59"/>
      <c r="AZ19" s="60"/>
      <c r="BA19" s="65"/>
    </row>
    <row r="20" spans="1:53" s="12" customFormat="1" ht="15" customHeight="1">
      <c r="A20" s="64"/>
      <c r="B20" s="10" t="s">
        <v>44</v>
      </c>
      <c r="C20" s="56">
        <f t="shared" si="2"/>
        <v>18405.4</v>
      </c>
      <c r="D20" s="57">
        <f t="shared" si="0"/>
        <v>2149.8</v>
      </c>
      <c r="E20" s="58">
        <f t="shared" si="23"/>
        <v>2150.6</v>
      </c>
      <c r="F20" s="59">
        <f>E20-D20</f>
        <v>0.7999999999997272</v>
      </c>
      <c r="G20" s="60">
        <f>E20/C20</f>
        <v>0.11684614297977766</v>
      </c>
      <c r="H20" s="57">
        <v>7074</v>
      </c>
      <c r="I20" s="57">
        <v>676.1</v>
      </c>
      <c r="J20" s="57">
        <v>676.1</v>
      </c>
      <c r="K20" s="59">
        <f>J20-I20</f>
        <v>0</v>
      </c>
      <c r="L20" s="60">
        <f>J20/H20</f>
        <v>0.09557534633870512</v>
      </c>
      <c r="M20" s="61">
        <f t="shared" si="25"/>
        <v>11331.4</v>
      </c>
      <c r="N20" s="62">
        <f t="shared" si="25"/>
        <v>1473.7</v>
      </c>
      <c r="O20" s="61">
        <f t="shared" si="25"/>
        <v>1474.5</v>
      </c>
      <c r="P20" s="59">
        <f>O20-N20</f>
        <v>0.7999999999999545</v>
      </c>
      <c r="Q20" s="60">
        <f>O20/M20</f>
        <v>0.13012513899429903</v>
      </c>
      <c r="R20" s="57"/>
      <c r="S20" s="58"/>
      <c r="T20" s="57"/>
      <c r="U20" s="59"/>
      <c r="V20" s="60"/>
      <c r="W20" s="57"/>
      <c r="X20" s="58"/>
      <c r="Y20" s="137"/>
      <c r="Z20" s="59"/>
      <c r="AA20" s="60"/>
      <c r="AB20" s="57"/>
      <c r="AC20" s="58"/>
      <c r="AD20" s="57"/>
      <c r="AE20" s="59"/>
      <c r="AF20" s="60"/>
      <c r="AG20" s="57">
        <v>11331.4</v>
      </c>
      <c r="AH20" s="58">
        <v>1473.7</v>
      </c>
      <c r="AI20" s="57">
        <v>1474.5</v>
      </c>
      <c r="AJ20" s="136">
        <f t="shared" si="15"/>
        <v>0.7999999999999545</v>
      </c>
      <c r="AK20" s="60">
        <f t="shared" si="16"/>
        <v>0.13012513899429903</v>
      </c>
      <c r="AL20" s="57"/>
      <c r="AM20" s="58"/>
      <c r="AN20" s="57"/>
      <c r="AO20" s="59"/>
      <c r="AP20" s="60"/>
      <c r="AQ20" s="57"/>
      <c r="AR20" s="58"/>
      <c r="AS20" s="57"/>
      <c r="AT20" s="59"/>
      <c r="AU20" s="60"/>
      <c r="AV20" s="57"/>
      <c r="AW20" s="58"/>
      <c r="AX20" s="57"/>
      <c r="AY20" s="59"/>
      <c r="AZ20" s="60"/>
      <c r="BA20" s="65"/>
    </row>
    <row r="21" spans="1:53" s="11" customFormat="1" ht="15" customHeight="1" thickBot="1">
      <c r="A21" s="46">
        <v>5</v>
      </c>
      <c r="B21" s="47" t="s">
        <v>28</v>
      </c>
      <c r="C21" s="48">
        <f t="shared" si="2"/>
        <v>4765.099999999999</v>
      </c>
      <c r="D21" s="49">
        <f t="shared" si="0"/>
        <v>3140.6</v>
      </c>
      <c r="E21" s="50">
        <f t="shared" si="23"/>
        <v>3150.6</v>
      </c>
      <c r="F21" s="42">
        <f t="shared" si="4"/>
        <v>10</v>
      </c>
      <c r="G21" s="51">
        <f t="shared" si="7"/>
        <v>0.661182346645401</v>
      </c>
      <c r="H21" s="49">
        <v>4671.7</v>
      </c>
      <c r="I21" s="49">
        <v>3095.7</v>
      </c>
      <c r="J21" s="49">
        <v>3105.5</v>
      </c>
      <c r="K21" s="42">
        <f>J21-I21</f>
        <v>9.800000000000182</v>
      </c>
      <c r="L21" s="51">
        <f aca="true" t="shared" si="26" ref="L21:L26">J21/H21</f>
        <v>0.6647473082603763</v>
      </c>
      <c r="M21" s="52">
        <f>R21+W21+AB21+AG21+AL21+AQ21+AV21</f>
        <v>93.4</v>
      </c>
      <c r="N21" s="53">
        <f>S21+X21+AC21+AH21+AM21+AR21+AW21</f>
        <v>44.9</v>
      </c>
      <c r="O21" s="52">
        <f>T21+Y21+AD21+AI21+AN21+AS21+AX21</f>
        <v>45.1</v>
      </c>
      <c r="P21" s="42">
        <f t="shared" si="8"/>
        <v>0.20000000000000284</v>
      </c>
      <c r="Q21" s="51">
        <f t="shared" si="9"/>
        <v>0.4828693790149893</v>
      </c>
      <c r="R21" s="49">
        <v>5.4</v>
      </c>
      <c r="S21" s="50">
        <v>1.5</v>
      </c>
      <c r="T21" s="49">
        <v>1.5</v>
      </c>
      <c r="U21" s="42">
        <f t="shared" si="10"/>
        <v>0</v>
      </c>
      <c r="V21" s="51">
        <f t="shared" si="11"/>
        <v>0.27777777777777773</v>
      </c>
      <c r="W21" s="49">
        <v>11.8</v>
      </c>
      <c r="X21" s="50">
        <v>3.1</v>
      </c>
      <c r="Y21" s="49">
        <v>3.1</v>
      </c>
      <c r="Z21" s="42">
        <f t="shared" si="12"/>
        <v>0</v>
      </c>
      <c r="AA21" s="51">
        <f t="shared" si="13"/>
        <v>0.2627118644067796</v>
      </c>
      <c r="AB21" s="49">
        <v>14.9</v>
      </c>
      <c r="AC21" s="50">
        <v>6.2</v>
      </c>
      <c r="AD21" s="49">
        <v>6.3</v>
      </c>
      <c r="AE21" s="42">
        <f t="shared" si="14"/>
        <v>0.09999999999999964</v>
      </c>
      <c r="AF21" s="51">
        <f>AD21/AB21</f>
        <v>0.4228187919463087</v>
      </c>
      <c r="AG21" s="49"/>
      <c r="AH21" s="50"/>
      <c r="AI21" s="49"/>
      <c r="AJ21" s="42"/>
      <c r="AK21" s="51"/>
      <c r="AL21" s="49">
        <v>42.4</v>
      </c>
      <c r="AM21" s="50">
        <v>26.7</v>
      </c>
      <c r="AN21" s="49">
        <v>26.8</v>
      </c>
      <c r="AO21" s="42">
        <f t="shared" si="17"/>
        <v>0.10000000000000142</v>
      </c>
      <c r="AP21" s="51">
        <f t="shared" si="18"/>
        <v>0.6320754716981133</v>
      </c>
      <c r="AQ21" s="49">
        <v>14.4</v>
      </c>
      <c r="AR21" s="50">
        <v>5.9</v>
      </c>
      <c r="AS21" s="49">
        <v>5.9</v>
      </c>
      <c r="AT21" s="42">
        <f t="shared" si="19"/>
        <v>0</v>
      </c>
      <c r="AU21" s="51">
        <f t="shared" si="20"/>
        <v>0.4097222222222222</v>
      </c>
      <c r="AV21" s="49">
        <v>4.5</v>
      </c>
      <c r="AW21" s="50">
        <v>1.5</v>
      </c>
      <c r="AX21" s="50">
        <v>1.5</v>
      </c>
      <c r="AY21" s="42">
        <f t="shared" si="21"/>
        <v>0</v>
      </c>
      <c r="AZ21" s="51">
        <f t="shared" si="22"/>
        <v>0.3333333333333333</v>
      </c>
      <c r="BA21" s="54"/>
    </row>
    <row r="22" spans="1:53" s="39" customFormat="1" ht="15" customHeight="1" thickBot="1">
      <c r="A22" s="66"/>
      <c r="B22" s="67" t="s">
        <v>22</v>
      </c>
      <c r="C22" s="34">
        <f aca="true" t="shared" si="27" ref="C22:C40">H22+M22</f>
        <v>29721.999999999996</v>
      </c>
      <c r="D22" s="35">
        <f t="shared" si="0"/>
        <v>17743.100000000002</v>
      </c>
      <c r="E22" s="37">
        <f t="shared" si="23"/>
        <v>23192.699999999997</v>
      </c>
      <c r="F22" s="35">
        <f aca="true" t="shared" si="28" ref="F22:F40">E22-D22</f>
        <v>5449.599999999995</v>
      </c>
      <c r="G22" s="36">
        <f aca="true" t="shared" si="29" ref="G22:G31">E22/C22</f>
        <v>0.7803209743624251</v>
      </c>
      <c r="H22" s="35">
        <f>H23+H31+H32+H33+H34+H36+H37+H38+H39</f>
        <v>22205.399999999998</v>
      </c>
      <c r="I22" s="35">
        <f>I23+I31+I32+I33+I34+I36+I37+I38+I39</f>
        <v>13957.600000000002</v>
      </c>
      <c r="J22" s="35">
        <f>J23+J31+J32+J33+J34+J35+J36+J37+J38+J39</f>
        <v>18804.3</v>
      </c>
      <c r="K22" s="35">
        <f aca="true" t="shared" si="30" ref="K22:K35">J22-I22</f>
        <v>4846.699999999997</v>
      </c>
      <c r="L22" s="36">
        <f t="shared" si="26"/>
        <v>0.8468345537571943</v>
      </c>
      <c r="M22" s="35">
        <f>M23+M31+M32+M33+M34+M36+M37+M38+M39</f>
        <v>7516.599999999999</v>
      </c>
      <c r="N22" s="35">
        <f>N23+N31+N32+N33+N34+N36+N37+N38+N39</f>
        <v>3785.4999999999995</v>
      </c>
      <c r="O22" s="35">
        <f>O23+O31+O32+O33+O34+O35+O36+O37+O38+O39</f>
        <v>4388.4</v>
      </c>
      <c r="P22" s="35">
        <f t="shared" si="8"/>
        <v>602.9000000000001</v>
      </c>
      <c r="Q22" s="36">
        <f t="shared" si="9"/>
        <v>0.5838277944815475</v>
      </c>
      <c r="R22" s="35">
        <f>R23+R31+R32+R33+R34+R36+R37+R38+R39</f>
        <v>8.3</v>
      </c>
      <c r="S22" s="35">
        <f>S23+S31+S32+S33+S34+S36+S37+S38+S39</f>
        <v>0.3</v>
      </c>
      <c r="T22" s="35">
        <f>T23+T31+T32+T33+T34+T36+T37+T38+T39</f>
        <v>0.3</v>
      </c>
      <c r="U22" s="35">
        <f t="shared" si="10"/>
        <v>0</v>
      </c>
      <c r="V22" s="36">
        <f t="shared" si="11"/>
        <v>0.03614457831325301</v>
      </c>
      <c r="W22" s="35">
        <f>W23+W31+W32+W33+W34+W36+W37+W38+W39</f>
        <v>43.699999999999996</v>
      </c>
      <c r="X22" s="35">
        <f>X23+X31+X32+X33+X34+X36+X37+X38+X39</f>
        <v>24.3</v>
      </c>
      <c r="Y22" s="35">
        <f>Y23+Y31+Y32+Y33+Y34+Y36+Y37+Y38+Y39</f>
        <v>45</v>
      </c>
      <c r="Z22" s="35">
        <f t="shared" si="12"/>
        <v>20.7</v>
      </c>
      <c r="AA22" s="36">
        <f t="shared" si="13"/>
        <v>1.0297482837528604</v>
      </c>
      <c r="AB22" s="35">
        <f>AB23+AB31+AB32+AB33+AB34+AB36+AB37+AB38+AB39</f>
        <v>2.5</v>
      </c>
      <c r="AC22" s="35">
        <f>AC23+AC31+AC32+AC33+AC34+AC36+AC37+AC38+AC39</f>
        <v>2.5</v>
      </c>
      <c r="AD22" s="35">
        <f>AD23+AD31+AD32+AD33+AD34+AD36+AD37+AD38+AD39</f>
        <v>18.3</v>
      </c>
      <c r="AE22" s="35">
        <f t="shared" si="14"/>
        <v>15.8</v>
      </c>
      <c r="AF22" s="36">
        <f>AD22/AB22</f>
        <v>7.32</v>
      </c>
      <c r="AG22" s="35">
        <f>AG23+AG31+AG32+AG33+AG34+AG36+AG37+AG38+AG39</f>
        <v>6895.5</v>
      </c>
      <c r="AH22" s="35">
        <f>AH23+AH31+AH32+AH33+AH34+AH36+AH37+AH38+AH39</f>
        <v>3433.8999999999996</v>
      </c>
      <c r="AI22" s="35">
        <f>AI23+AI31+AI32+AI33+AI34+AI35+AI36+AI37+AI38+AI39</f>
        <v>3991.3999999999996</v>
      </c>
      <c r="AJ22" s="35">
        <f>AI22-AH22</f>
        <v>557.5</v>
      </c>
      <c r="AK22" s="36">
        <f>AI22/AG22</f>
        <v>0.5788412732941773</v>
      </c>
      <c r="AL22" s="35">
        <f>AL23+AL31+AL32+AL33+AL34+AL36+AL37+AL38+AL39</f>
        <v>448.3</v>
      </c>
      <c r="AM22" s="35">
        <f>AM23+AM31+AM32+AM33+AM34+AM36+AM37+AM38+AM39</f>
        <v>263.6</v>
      </c>
      <c r="AN22" s="35">
        <f>AN23+AN31+AN32+AN33+AN34+AN36+AN37+AN38+AN39</f>
        <v>272.2</v>
      </c>
      <c r="AO22" s="35">
        <f t="shared" si="17"/>
        <v>8.599999999999966</v>
      </c>
      <c r="AP22" s="36">
        <f t="shared" si="18"/>
        <v>0.6071826901628373</v>
      </c>
      <c r="AQ22" s="35">
        <f>AQ23+AQ31+AQ32+AQ33+AQ34+AQ36+AQ37+AQ38+AQ39</f>
        <v>117.4</v>
      </c>
      <c r="AR22" s="35">
        <f>AR23+AR31+AR32+AR33+AR34+AR36+AR37+AR38+AR39</f>
        <v>60.9</v>
      </c>
      <c r="AS22" s="35">
        <f>AS23+AS31+AS32+AS33+AS34+AS36+AS37+AS38+AS39</f>
        <v>61.199999999999996</v>
      </c>
      <c r="AT22" s="35">
        <f t="shared" si="19"/>
        <v>0.29999999999999716</v>
      </c>
      <c r="AU22" s="36">
        <f t="shared" si="20"/>
        <v>0.5212947189097104</v>
      </c>
      <c r="AV22" s="35">
        <f>AV23+AV31+AV32+AV33+AV34+AV36+AV37+AV38+AV39</f>
        <v>0.9</v>
      </c>
      <c r="AW22" s="35">
        <f>AW23+AW31+AW32+AW33+AW34+AW36+AW37+AW38+AW39</f>
        <v>0</v>
      </c>
      <c r="AX22" s="35">
        <f>AX23+AX31+AX32+AX33+AX34+AX36+AX37+AX38+AX39</f>
        <v>0</v>
      </c>
      <c r="AY22" s="35">
        <f t="shared" si="21"/>
        <v>0</v>
      </c>
      <c r="AZ22" s="36">
        <f t="shared" si="22"/>
        <v>0</v>
      </c>
      <c r="BA22" s="68"/>
    </row>
    <row r="23" spans="1:53" s="11" customFormat="1" ht="15" customHeight="1">
      <c r="A23" s="40">
        <v>6</v>
      </c>
      <c r="B23" s="114" t="s">
        <v>29</v>
      </c>
      <c r="C23" s="41">
        <f t="shared" si="27"/>
        <v>26026.799999999996</v>
      </c>
      <c r="D23" s="42">
        <f t="shared" si="0"/>
        <v>14466.400000000003</v>
      </c>
      <c r="E23" s="43">
        <f t="shared" si="23"/>
        <v>14800.2</v>
      </c>
      <c r="F23" s="42">
        <f t="shared" si="28"/>
        <v>333.79999999999745</v>
      </c>
      <c r="G23" s="44">
        <f t="shared" si="29"/>
        <v>0.5686523122320072</v>
      </c>
      <c r="H23" s="42">
        <f>SUM(H24:H30)</f>
        <v>19248.399999999998</v>
      </c>
      <c r="I23" s="42">
        <f>SUM(I24:I30)</f>
        <v>11110.800000000003</v>
      </c>
      <c r="J23" s="42">
        <f>SUM(J24:J30)</f>
        <v>11445</v>
      </c>
      <c r="K23" s="42">
        <f t="shared" si="30"/>
        <v>334.1999999999971</v>
      </c>
      <c r="L23" s="44">
        <f t="shared" si="26"/>
        <v>0.5945948754182167</v>
      </c>
      <c r="M23" s="42">
        <f>M24+M25+M26+M27+M28+M29</f>
        <v>6778.4</v>
      </c>
      <c r="N23" s="43">
        <f>N24+N25+N26+N27+N28+N29</f>
        <v>3355.6</v>
      </c>
      <c r="O23" s="69">
        <f>O24+O25+O26+O27+O28+O29+O30</f>
        <v>3355.2</v>
      </c>
      <c r="P23" s="42">
        <f t="shared" si="8"/>
        <v>-0.40000000000009095</v>
      </c>
      <c r="Q23" s="44">
        <f t="shared" si="9"/>
        <v>0.4949840670364688</v>
      </c>
      <c r="R23" s="42"/>
      <c r="S23" s="42"/>
      <c r="T23" s="42"/>
      <c r="U23" s="42"/>
      <c r="V23" s="44"/>
      <c r="W23" s="42">
        <f>W24+W25+W26+W27+W28+W29</f>
        <v>40.4</v>
      </c>
      <c r="X23" s="42">
        <f>X24+X25+X26+X27+X28+X29</f>
        <v>23.8</v>
      </c>
      <c r="Y23" s="43">
        <f>Y24+Y25+Y26+Y27+Y28+Y29</f>
        <v>23.5</v>
      </c>
      <c r="Z23" s="42">
        <f t="shared" si="12"/>
        <v>-0.3000000000000007</v>
      </c>
      <c r="AA23" s="44">
        <f>Y23/W23</f>
        <v>0.5816831683168318</v>
      </c>
      <c r="AB23" s="42"/>
      <c r="AC23" s="42"/>
      <c r="AD23" s="43"/>
      <c r="AE23" s="42"/>
      <c r="AF23" s="44"/>
      <c r="AG23" s="42">
        <f>AG24+AG25+AG26+AG27+AG28+AG29</f>
        <v>6185.2</v>
      </c>
      <c r="AH23" s="42">
        <f>AH24+AH25+AH26+AH27+AH28+AH29</f>
        <v>3018.8</v>
      </c>
      <c r="AI23" s="42">
        <f>AI24+AI25+AI26+AI27+AI28+AI29</f>
        <v>3018.7</v>
      </c>
      <c r="AJ23" s="42">
        <f>AI23-AH23</f>
        <v>-0.1000000000003638</v>
      </c>
      <c r="AK23" s="44">
        <f>AI23/AG23</f>
        <v>0.4880521244260493</v>
      </c>
      <c r="AL23" s="42">
        <f>AL24+AL25+AL26+AL27+AL28+AL29</f>
        <v>436.6</v>
      </c>
      <c r="AM23" s="42">
        <f>AM24+AM25+AM26+AM27+AM28+AM29</f>
        <v>253.1</v>
      </c>
      <c r="AN23" s="42">
        <f>AN24+AN25+AN26+AN27+AN28+AN29</f>
        <v>253.1</v>
      </c>
      <c r="AO23" s="42">
        <f t="shared" si="17"/>
        <v>0</v>
      </c>
      <c r="AP23" s="44">
        <f t="shared" si="18"/>
        <v>0.5797068254695373</v>
      </c>
      <c r="AQ23" s="42">
        <f>AQ24+AQ25+AQ26+AQ27+AQ28+AQ29</f>
        <v>116.2</v>
      </c>
      <c r="AR23" s="42">
        <f>AR24+AR25+AR26+AR27+AR28+AR29</f>
        <v>59.9</v>
      </c>
      <c r="AS23" s="42">
        <f>AS24+AS25+AS26+AS27+AS29</f>
        <v>59.9</v>
      </c>
      <c r="AT23" s="42">
        <f t="shared" si="19"/>
        <v>0</v>
      </c>
      <c r="AU23" s="44">
        <f t="shared" si="20"/>
        <v>0.5154905335628227</v>
      </c>
      <c r="AV23" s="42"/>
      <c r="AW23" s="42"/>
      <c r="AX23" s="42"/>
      <c r="AY23" s="42"/>
      <c r="AZ23" s="44"/>
      <c r="BA23" s="54"/>
    </row>
    <row r="24" spans="1:53" s="12" customFormat="1" ht="15" customHeight="1">
      <c r="A24" s="64"/>
      <c r="B24" s="10" t="s">
        <v>16</v>
      </c>
      <c r="C24" s="56">
        <f t="shared" si="27"/>
        <v>105.6</v>
      </c>
      <c r="D24" s="57">
        <f t="shared" si="0"/>
        <v>105.6</v>
      </c>
      <c r="E24" s="58">
        <f t="shared" si="23"/>
        <v>0</v>
      </c>
      <c r="F24" s="59">
        <f t="shared" si="28"/>
        <v>-105.6</v>
      </c>
      <c r="G24" s="60">
        <f t="shared" si="29"/>
        <v>0</v>
      </c>
      <c r="H24" s="57">
        <v>105.6</v>
      </c>
      <c r="I24" s="57">
        <v>105.6</v>
      </c>
      <c r="J24" s="57"/>
      <c r="K24" s="59">
        <f t="shared" si="30"/>
        <v>-105.6</v>
      </c>
      <c r="L24" s="107">
        <f t="shared" si="26"/>
        <v>0</v>
      </c>
      <c r="M24" s="61"/>
      <c r="N24" s="62"/>
      <c r="O24" s="93"/>
      <c r="P24" s="59"/>
      <c r="Q24" s="60"/>
      <c r="R24" s="70"/>
      <c r="S24" s="70"/>
      <c r="T24" s="58"/>
      <c r="U24" s="71"/>
      <c r="V24" s="72"/>
      <c r="W24" s="57"/>
      <c r="X24" s="57"/>
      <c r="Y24" s="58"/>
      <c r="Z24" s="59"/>
      <c r="AA24" s="106"/>
      <c r="AB24" s="57"/>
      <c r="AC24" s="57"/>
      <c r="AD24" s="58"/>
      <c r="AE24" s="59"/>
      <c r="AF24" s="51"/>
      <c r="AG24" s="70"/>
      <c r="AH24" s="70"/>
      <c r="AI24" s="58"/>
      <c r="AJ24" s="71"/>
      <c r="AK24" s="72"/>
      <c r="AL24" s="57"/>
      <c r="AM24" s="57"/>
      <c r="AN24" s="58"/>
      <c r="AO24" s="59"/>
      <c r="AP24" s="51"/>
      <c r="AQ24" s="57"/>
      <c r="AR24" s="57"/>
      <c r="AS24" s="58"/>
      <c r="AT24" s="59"/>
      <c r="AU24" s="106"/>
      <c r="AV24" s="57"/>
      <c r="AW24" s="58"/>
      <c r="AX24" s="58"/>
      <c r="AY24" s="59"/>
      <c r="AZ24" s="51"/>
      <c r="BA24" s="54"/>
    </row>
    <row r="25" spans="1:53" s="12" customFormat="1" ht="25.5">
      <c r="A25" s="64"/>
      <c r="B25" s="113" t="s">
        <v>31</v>
      </c>
      <c r="C25" s="56">
        <f t="shared" si="27"/>
        <v>23986.4</v>
      </c>
      <c r="D25" s="57">
        <f t="shared" si="0"/>
        <v>13318</v>
      </c>
      <c r="E25" s="58">
        <f t="shared" si="23"/>
        <v>13768</v>
      </c>
      <c r="F25" s="59">
        <f t="shared" si="28"/>
        <v>450</v>
      </c>
      <c r="G25" s="60">
        <f t="shared" si="29"/>
        <v>0.5739919287596305</v>
      </c>
      <c r="H25" s="57">
        <v>17928.7</v>
      </c>
      <c r="I25" s="57">
        <v>10420.7</v>
      </c>
      <c r="J25" s="57">
        <v>10870.9</v>
      </c>
      <c r="K25" s="59">
        <f t="shared" si="30"/>
        <v>450.1999999999989</v>
      </c>
      <c r="L25" s="60">
        <f t="shared" si="26"/>
        <v>0.6063406716605219</v>
      </c>
      <c r="M25" s="61">
        <f>R25+W25+AB25+AG25+AL25+AQ25+AV25</f>
        <v>6057.7</v>
      </c>
      <c r="N25" s="62">
        <f aca="true" t="shared" si="31" ref="N25:N36">S25+X25+AC25+AH25+AM25+AR25+AW25</f>
        <v>2897.3</v>
      </c>
      <c r="O25" s="93">
        <f>T25+Y25+AD25+AI25+AN25+AS25+AX25</f>
        <v>2897.1</v>
      </c>
      <c r="P25" s="59">
        <f t="shared" si="8"/>
        <v>-0.20000000000027285</v>
      </c>
      <c r="Q25" s="60">
        <f>O25/M25</f>
        <v>0.47825082126879837</v>
      </c>
      <c r="R25" s="57"/>
      <c r="S25" s="57"/>
      <c r="T25" s="58"/>
      <c r="U25" s="59"/>
      <c r="V25" s="60"/>
      <c r="W25" s="57"/>
      <c r="X25" s="57"/>
      <c r="Y25" s="58"/>
      <c r="Z25" s="59"/>
      <c r="AA25" s="107"/>
      <c r="AB25" s="57"/>
      <c r="AC25" s="57"/>
      <c r="AD25" s="58"/>
      <c r="AE25" s="59"/>
      <c r="AF25" s="60"/>
      <c r="AG25" s="57">
        <v>6057.7</v>
      </c>
      <c r="AH25" s="57">
        <v>2897.3</v>
      </c>
      <c r="AI25" s="58">
        <v>2897.1</v>
      </c>
      <c r="AJ25" s="59">
        <f>AI25-AH25</f>
        <v>-0.20000000000027285</v>
      </c>
      <c r="AK25" s="60">
        <f>AI25/AG25</f>
        <v>0.47825082126879837</v>
      </c>
      <c r="AL25" s="57"/>
      <c r="AM25" s="57"/>
      <c r="AN25" s="58"/>
      <c r="AO25" s="59"/>
      <c r="AP25" s="60"/>
      <c r="AQ25" s="57"/>
      <c r="AR25" s="57"/>
      <c r="AS25" s="58"/>
      <c r="AT25" s="59"/>
      <c r="AU25" s="107"/>
      <c r="AV25" s="57"/>
      <c r="AW25" s="58"/>
      <c r="AX25" s="58"/>
      <c r="AY25" s="59"/>
      <c r="AZ25" s="60"/>
      <c r="BA25" s="54"/>
    </row>
    <row r="26" spans="1:53" s="12" customFormat="1" ht="15" customHeight="1">
      <c r="A26" s="64"/>
      <c r="B26" s="10" t="s">
        <v>32</v>
      </c>
      <c r="C26" s="56">
        <f t="shared" si="27"/>
        <v>250.20000000000002</v>
      </c>
      <c r="D26" s="58">
        <f t="shared" si="0"/>
        <v>148.7</v>
      </c>
      <c r="E26" s="57">
        <f t="shared" si="23"/>
        <v>138.6</v>
      </c>
      <c r="F26" s="59">
        <f t="shared" si="28"/>
        <v>-10.099999999999994</v>
      </c>
      <c r="G26" s="60">
        <f t="shared" si="29"/>
        <v>0.553956834532374</v>
      </c>
      <c r="H26" s="57">
        <v>84.9</v>
      </c>
      <c r="I26" s="57">
        <v>44.2</v>
      </c>
      <c r="J26" s="57">
        <v>34</v>
      </c>
      <c r="K26" s="59">
        <f t="shared" si="30"/>
        <v>-10.200000000000003</v>
      </c>
      <c r="L26" s="107">
        <f t="shared" si="26"/>
        <v>0.40047114252061244</v>
      </c>
      <c r="M26" s="61">
        <f>R26+W26+AB26+AG26+AL26+AQ26+AV26</f>
        <v>165.3</v>
      </c>
      <c r="N26" s="62">
        <f t="shared" si="31"/>
        <v>104.5</v>
      </c>
      <c r="O26" s="93">
        <f>T26+Y26+AD26+AI26+AN26+AS26+AX26</f>
        <v>104.6</v>
      </c>
      <c r="P26" s="59">
        <f t="shared" si="8"/>
        <v>0.09999999999999432</v>
      </c>
      <c r="Q26" s="60">
        <f>O26/M26</f>
        <v>0.6327888687235329</v>
      </c>
      <c r="R26" s="57"/>
      <c r="S26" s="57"/>
      <c r="T26" s="58"/>
      <c r="U26" s="59"/>
      <c r="V26" s="51"/>
      <c r="W26" s="57"/>
      <c r="X26" s="57"/>
      <c r="Y26" s="58"/>
      <c r="Z26" s="59"/>
      <c r="AA26" s="107"/>
      <c r="AB26" s="57"/>
      <c r="AC26" s="57"/>
      <c r="AD26" s="58"/>
      <c r="AE26" s="59"/>
      <c r="AF26" s="60"/>
      <c r="AG26" s="57">
        <v>49.1</v>
      </c>
      <c r="AH26" s="57">
        <v>44.6</v>
      </c>
      <c r="AI26" s="58">
        <v>44.7</v>
      </c>
      <c r="AJ26" s="136">
        <f>AI26-AH26</f>
        <v>0.10000000000000142</v>
      </c>
      <c r="AK26" s="107">
        <f>AI26/AG26</f>
        <v>0.9103869653767821</v>
      </c>
      <c r="AL26" s="57"/>
      <c r="AM26" s="57"/>
      <c r="AN26" s="58"/>
      <c r="AO26" s="59"/>
      <c r="AP26" s="107"/>
      <c r="AQ26" s="57">
        <v>116.2</v>
      </c>
      <c r="AR26" s="57">
        <v>59.9</v>
      </c>
      <c r="AS26" s="58">
        <v>59.9</v>
      </c>
      <c r="AT26" s="59">
        <f>AS26-AR26</f>
        <v>0</v>
      </c>
      <c r="AU26" s="60">
        <f>AS26/AQ26</f>
        <v>0.5154905335628227</v>
      </c>
      <c r="AV26" s="57"/>
      <c r="AW26" s="58"/>
      <c r="AX26" s="58"/>
      <c r="AY26" s="59"/>
      <c r="AZ26" s="51"/>
      <c r="BA26" s="54"/>
    </row>
    <row r="27" spans="1:53" s="12" customFormat="1" ht="15" customHeight="1">
      <c r="A27" s="64"/>
      <c r="B27" s="10" t="s">
        <v>3</v>
      </c>
      <c r="C27" s="56">
        <f t="shared" si="27"/>
        <v>169.8</v>
      </c>
      <c r="D27" s="57">
        <f t="shared" si="0"/>
        <v>97.7</v>
      </c>
      <c r="E27" s="58">
        <f t="shared" si="23"/>
        <v>97.4</v>
      </c>
      <c r="F27" s="59">
        <f t="shared" si="28"/>
        <v>-0.29999999999999716</v>
      </c>
      <c r="G27" s="60">
        <f t="shared" si="29"/>
        <v>0.5736160188457008</v>
      </c>
      <c r="H27" s="57"/>
      <c r="I27" s="57"/>
      <c r="J27" s="57"/>
      <c r="K27" s="59"/>
      <c r="L27" s="60"/>
      <c r="M27" s="61">
        <f>R27+W27+AB27+AG27+AL27+AQ27+AV27</f>
        <v>169.8</v>
      </c>
      <c r="N27" s="62">
        <f t="shared" si="31"/>
        <v>97.7</v>
      </c>
      <c r="O27" s="93">
        <f>T27+Y27+AD27+AI27+AN27+AS27+AX27</f>
        <v>97.4</v>
      </c>
      <c r="P27" s="59">
        <f t="shared" si="8"/>
        <v>-0.29999999999999716</v>
      </c>
      <c r="Q27" s="60">
        <f>O27/M27</f>
        <v>0.5736160188457008</v>
      </c>
      <c r="R27" s="57"/>
      <c r="S27" s="57"/>
      <c r="T27" s="58"/>
      <c r="U27" s="59"/>
      <c r="V27" s="51"/>
      <c r="W27" s="57">
        <v>40.4</v>
      </c>
      <c r="X27" s="57">
        <v>23.8</v>
      </c>
      <c r="Y27" s="58">
        <v>23.5</v>
      </c>
      <c r="Z27" s="59">
        <f>Y27-X27</f>
        <v>-0.3000000000000007</v>
      </c>
      <c r="AA27" s="60">
        <f>Y27/W27</f>
        <v>0.5816831683168318</v>
      </c>
      <c r="AB27" s="57"/>
      <c r="AC27" s="57"/>
      <c r="AD27" s="58"/>
      <c r="AE27" s="59"/>
      <c r="AF27" s="51"/>
      <c r="AG27" s="57"/>
      <c r="AH27" s="57"/>
      <c r="AI27" s="58"/>
      <c r="AJ27" s="59"/>
      <c r="AK27" s="106"/>
      <c r="AL27" s="57">
        <v>129.4</v>
      </c>
      <c r="AM27" s="57">
        <v>73.9</v>
      </c>
      <c r="AN27" s="58">
        <v>73.9</v>
      </c>
      <c r="AO27" s="59">
        <f>AN27-AM27</f>
        <v>0</v>
      </c>
      <c r="AP27" s="107">
        <f>AN27/AL27</f>
        <v>0.5710973724884081</v>
      </c>
      <c r="AQ27" s="57"/>
      <c r="AR27" s="57"/>
      <c r="AS27" s="58"/>
      <c r="AT27" s="59"/>
      <c r="AU27" s="106"/>
      <c r="AV27" s="57"/>
      <c r="AW27" s="58"/>
      <c r="AX27" s="58"/>
      <c r="AY27" s="59"/>
      <c r="AZ27" s="51"/>
      <c r="BA27" s="54"/>
    </row>
    <row r="28" spans="1:53" s="12" customFormat="1" ht="15" customHeight="1">
      <c r="A28" s="64"/>
      <c r="B28" s="10" t="s">
        <v>25</v>
      </c>
      <c r="C28" s="56">
        <f t="shared" si="27"/>
        <v>1343.8</v>
      </c>
      <c r="D28" s="57">
        <f t="shared" si="0"/>
        <v>626.9</v>
      </c>
      <c r="E28" s="58">
        <f t="shared" si="23"/>
        <v>538.9</v>
      </c>
      <c r="F28" s="59">
        <f t="shared" si="28"/>
        <v>-88</v>
      </c>
      <c r="G28" s="60">
        <f t="shared" si="29"/>
        <v>0.4010269385325197</v>
      </c>
      <c r="H28" s="57">
        <v>1036.6</v>
      </c>
      <c r="I28" s="57">
        <v>447.7</v>
      </c>
      <c r="J28" s="57">
        <v>359.7</v>
      </c>
      <c r="K28" s="59">
        <f t="shared" si="30"/>
        <v>-88</v>
      </c>
      <c r="L28" s="60">
        <f>J28/H28</f>
        <v>0.34699980706154737</v>
      </c>
      <c r="M28" s="61">
        <f>R28+W28+AB28+AG28+AL28+AQ28+AV28</f>
        <v>307.2</v>
      </c>
      <c r="N28" s="62">
        <f t="shared" si="31"/>
        <v>179.2</v>
      </c>
      <c r="O28" s="93">
        <f>T28+Y28+AD28+AI28+AN28+AS28+AX28</f>
        <v>179.2</v>
      </c>
      <c r="P28" s="59">
        <f t="shared" si="8"/>
        <v>0</v>
      </c>
      <c r="Q28" s="60">
        <f>O28/M28</f>
        <v>0.5833333333333334</v>
      </c>
      <c r="R28" s="70"/>
      <c r="S28" s="70"/>
      <c r="T28" s="58"/>
      <c r="U28" s="71"/>
      <c r="V28" s="72"/>
      <c r="W28" s="57"/>
      <c r="X28" s="57"/>
      <c r="Y28" s="58"/>
      <c r="Z28" s="59"/>
      <c r="AA28" s="107"/>
      <c r="AB28" s="57"/>
      <c r="AC28" s="57"/>
      <c r="AD28" s="58"/>
      <c r="AE28" s="59"/>
      <c r="AF28" s="51"/>
      <c r="AG28" s="70"/>
      <c r="AH28" s="70"/>
      <c r="AI28" s="58"/>
      <c r="AJ28" s="71"/>
      <c r="AK28" s="108"/>
      <c r="AL28" s="57">
        <v>307.2</v>
      </c>
      <c r="AM28" s="57">
        <v>179.2</v>
      </c>
      <c r="AN28" s="58">
        <v>179.2</v>
      </c>
      <c r="AO28" s="59">
        <f>AN28-AM28</f>
        <v>0</v>
      </c>
      <c r="AP28" s="60">
        <f>AN28/AL28</f>
        <v>0.5833333333333334</v>
      </c>
      <c r="AQ28" s="57"/>
      <c r="AR28" s="57"/>
      <c r="AS28" s="58"/>
      <c r="AT28" s="59"/>
      <c r="AU28" s="106"/>
      <c r="AV28" s="57"/>
      <c r="AW28" s="58"/>
      <c r="AX28" s="58"/>
      <c r="AY28" s="59"/>
      <c r="AZ28" s="51"/>
      <c r="BA28" s="54"/>
    </row>
    <row r="29" spans="1:53" s="12" customFormat="1" ht="15" customHeight="1">
      <c r="A29" s="64"/>
      <c r="B29" s="10" t="s">
        <v>17</v>
      </c>
      <c r="C29" s="56">
        <f t="shared" si="27"/>
        <v>161</v>
      </c>
      <c r="D29" s="57">
        <f t="shared" si="0"/>
        <v>159.5</v>
      </c>
      <c r="E29" s="58">
        <f t="shared" si="23"/>
        <v>242.70000000000002</v>
      </c>
      <c r="F29" s="59">
        <f t="shared" si="28"/>
        <v>83.20000000000002</v>
      </c>
      <c r="G29" s="60">
        <f t="shared" si="29"/>
        <v>1.5074534161490685</v>
      </c>
      <c r="H29" s="57">
        <v>82.6</v>
      </c>
      <c r="I29" s="57">
        <v>82.6</v>
      </c>
      <c r="J29" s="57">
        <v>165.8</v>
      </c>
      <c r="K29" s="59">
        <f t="shared" si="30"/>
        <v>83.20000000000002</v>
      </c>
      <c r="L29" s="107">
        <f>J29/H29</f>
        <v>2.00726392251816</v>
      </c>
      <c r="M29" s="61">
        <f>R29+W29+AB29+AG29+AL29+AQ29+AV29</f>
        <v>78.4</v>
      </c>
      <c r="N29" s="62">
        <f t="shared" si="31"/>
        <v>76.9</v>
      </c>
      <c r="O29" s="93">
        <f>T29+Y29+AD29+AI29+AN29+AS29+AX29</f>
        <v>76.9</v>
      </c>
      <c r="P29" s="59">
        <f t="shared" si="8"/>
        <v>0</v>
      </c>
      <c r="Q29" s="60">
        <f>O29/M29</f>
        <v>0.9808673469387755</v>
      </c>
      <c r="R29" s="57"/>
      <c r="S29" s="57"/>
      <c r="T29" s="58"/>
      <c r="U29" s="59"/>
      <c r="V29" s="51"/>
      <c r="W29" s="57"/>
      <c r="X29" s="57"/>
      <c r="Y29" s="58"/>
      <c r="Z29" s="59"/>
      <c r="AA29" s="106"/>
      <c r="AB29" s="57"/>
      <c r="AC29" s="57"/>
      <c r="AD29" s="58"/>
      <c r="AE29" s="59"/>
      <c r="AF29" s="51"/>
      <c r="AG29" s="57">
        <v>78.4</v>
      </c>
      <c r="AH29" s="57">
        <v>76.9</v>
      </c>
      <c r="AI29" s="58">
        <v>76.9</v>
      </c>
      <c r="AJ29" s="136">
        <f>AI29-AH29</f>
        <v>0</v>
      </c>
      <c r="AK29" s="107">
        <f>AI29/AG29</f>
        <v>0.9808673469387755</v>
      </c>
      <c r="AL29" s="57"/>
      <c r="AM29" s="57"/>
      <c r="AN29" s="58"/>
      <c r="AO29" s="59"/>
      <c r="AP29" s="51"/>
      <c r="AQ29" s="57"/>
      <c r="AR29" s="57"/>
      <c r="AS29" s="58"/>
      <c r="AT29" s="59"/>
      <c r="AU29" s="106"/>
      <c r="AV29" s="57"/>
      <c r="AW29" s="58"/>
      <c r="AX29" s="58"/>
      <c r="AY29" s="59"/>
      <c r="AZ29" s="51"/>
      <c r="BA29" s="54"/>
    </row>
    <row r="30" spans="1:53" s="12" customFormat="1" ht="30" customHeight="1">
      <c r="A30" s="64"/>
      <c r="B30" s="101" t="s">
        <v>26</v>
      </c>
      <c r="C30" s="56">
        <f>H30+M30</f>
        <v>10</v>
      </c>
      <c r="D30" s="57">
        <f t="shared" si="0"/>
        <v>10</v>
      </c>
      <c r="E30" s="58">
        <f t="shared" si="23"/>
        <v>14.6</v>
      </c>
      <c r="F30" s="59">
        <f t="shared" si="28"/>
        <v>4.6</v>
      </c>
      <c r="G30" s="60">
        <f t="shared" si="29"/>
        <v>1.46</v>
      </c>
      <c r="H30" s="57">
        <v>10</v>
      </c>
      <c r="I30" s="57">
        <v>10</v>
      </c>
      <c r="J30" s="57">
        <v>14.6</v>
      </c>
      <c r="K30" s="59">
        <f t="shared" si="30"/>
        <v>4.6</v>
      </c>
      <c r="L30" s="107">
        <f>J30/H30</f>
        <v>1.46</v>
      </c>
      <c r="M30" s="61"/>
      <c r="N30" s="62"/>
      <c r="O30" s="93"/>
      <c r="P30" s="59"/>
      <c r="Q30" s="60"/>
      <c r="R30" s="57"/>
      <c r="S30" s="57"/>
      <c r="T30" s="58"/>
      <c r="U30" s="59"/>
      <c r="V30" s="51"/>
      <c r="W30" s="57"/>
      <c r="X30" s="57"/>
      <c r="Y30" s="58"/>
      <c r="Z30" s="59"/>
      <c r="AA30" s="106"/>
      <c r="AB30" s="57"/>
      <c r="AC30" s="57"/>
      <c r="AD30" s="58"/>
      <c r="AE30" s="59"/>
      <c r="AF30" s="51"/>
      <c r="AG30" s="57"/>
      <c r="AH30" s="57"/>
      <c r="AI30" s="58"/>
      <c r="AJ30" s="59"/>
      <c r="AK30" s="60"/>
      <c r="AL30" s="57"/>
      <c r="AM30" s="57"/>
      <c r="AN30" s="58"/>
      <c r="AO30" s="59"/>
      <c r="AP30" s="51"/>
      <c r="AQ30" s="57"/>
      <c r="AR30" s="57"/>
      <c r="AS30" s="58"/>
      <c r="AT30" s="59"/>
      <c r="AU30" s="106"/>
      <c r="AV30" s="57"/>
      <c r="AW30" s="58"/>
      <c r="AX30" s="58"/>
      <c r="AY30" s="59"/>
      <c r="AZ30" s="51"/>
      <c r="BA30" s="54"/>
    </row>
    <row r="31" spans="1:53" s="11" customFormat="1" ht="25.5">
      <c r="A31" s="133">
        <v>7</v>
      </c>
      <c r="B31" s="115" t="s">
        <v>33</v>
      </c>
      <c r="C31" s="48">
        <f t="shared" si="27"/>
        <v>370</v>
      </c>
      <c r="D31" s="49">
        <f t="shared" si="0"/>
        <v>298.8</v>
      </c>
      <c r="E31" s="50">
        <f t="shared" si="23"/>
        <v>227</v>
      </c>
      <c r="F31" s="42">
        <f t="shared" si="28"/>
        <v>-71.80000000000001</v>
      </c>
      <c r="G31" s="51">
        <f t="shared" si="29"/>
        <v>0.6135135135135135</v>
      </c>
      <c r="H31" s="49">
        <v>370</v>
      </c>
      <c r="I31" s="49">
        <v>298.8</v>
      </c>
      <c r="J31" s="49">
        <v>227</v>
      </c>
      <c r="K31" s="42">
        <f t="shared" si="30"/>
        <v>-71.80000000000001</v>
      </c>
      <c r="L31" s="51">
        <f>J31/H31</f>
        <v>0.6135135135135135</v>
      </c>
      <c r="M31" s="52"/>
      <c r="N31" s="53"/>
      <c r="O31" s="93"/>
      <c r="P31" s="42"/>
      <c r="Q31" s="51"/>
      <c r="R31" s="73"/>
      <c r="S31" s="73"/>
      <c r="T31" s="50"/>
      <c r="U31" s="45"/>
      <c r="V31" s="72"/>
      <c r="W31" s="49"/>
      <c r="X31" s="49"/>
      <c r="Y31" s="50"/>
      <c r="Z31" s="42"/>
      <c r="AA31" s="106"/>
      <c r="AB31" s="49"/>
      <c r="AC31" s="49"/>
      <c r="AD31" s="50"/>
      <c r="AE31" s="42"/>
      <c r="AF31" s="51"/>
      <c r="AG31" s="73"/>
      <c r="AH31" s="73"/>
      <c r="AI31" s="50"/>
      <c r="AJ31" s="45"/>
      <c r="AK31" s="72"/>
      <c r="AL31" s="49"/>
      <c r="AM31" s="49"/>
      <c r="AN31" s="50"/>
      <c r="AO31" s="42"/>
      <c r="AP31" s="51"/>
      <c r="AQ31" s="49"/>
      <c r="AR31" s="49"/>
      <c r="AS31" s="50"/>
      <c r="AT31" s="42"/>
      <c r="AU31" s="106"/>
      <c r="AV31" s="49"/>
      <c r="AW31" s="50"/>
      <c r="AX31" s="50"/>
      <c r="AY31" s="42"/>
      <c r="AZ31" s="51"/>
      <c r="BA31" s="54"/>
    </row>
    <row r="32" spans="1:53" s="11" customFormat="1" ht="15" customHeight="1">
      <c r="A32" s="46">
        <v>8</v>
      </c>
      <c r="B32" s="47" t="s">
        <v>34</v>
      </c>
      <c r="C32" s="48">
        <f t="shared" si="27"/>
        <v>0</v>
      </c>
      <c r="D32" s="49">
        <f t="shared" si="0"/>
        <v>0</v>
      </c>
      <c r="E32" s="50">
        <f t="shared" si="23"/>
        <v>32.400000000000006</v>
      </c>
      <c r="F32" s="42">
        <f t="shared" si="28"/>
        <v>32.400000000000006</v>
      </c>
      <c r="G32" s="51"/>
      <c r="H32" s="49"/>
      <c r="I32" s="49"/>
      <c r="J32" s="49">
        <v>8</v>
      </c>
      <c r="K32" s="42">
        <f t="shared" si="30"/>
        <v>8</v>
      </c>
      <c r="L32" s="51"/>
      <c r="M32" s="52">
        <f aca="true" t="shared" si="32" ref="M32:M39">R32+W32+AB32+AG32+AL32+AQ32+AV32</f>
        <v>0</v>
      </c>
      <c r="N32" s="53">
        <f t="shared" si="31"/>
        <v>0</v>
      </c>
      <c r="O32" s="69">
        <f aca="true" t="shared" si="33" ref="O32:O39">T32+Y32+AD32+AI32+AN32+AS32+AX32</f>
        <v>24.400000000000002</v>
      </c>
      <c r="P32" s="42">
        <f aca="true" t="shared" si="34" ref="P32:P40">O32-N32</f>
        <v>24.400000000000002</v>
      </c>
      <c r="Q32" s="60"/>
      <c r="R32" s="73"/>
      <c r="S32" s="73"/>
      <c r="T32" s="50"/>
      <c r="U32" s="45"/>
      <c r="V32" s="72"/>
      <c r="W32" s="49"/>
      <c r="X32" s="49"/>
      <c r="Y32" s="50"/>
      <c r="Z32" s="42"/>
      <c r="AA32" s="106"/>
      <c r="AB32" s="49"/>
      <c r="AC32" s="49"/>
      <c r="AD32" s="50">
        <v>7.8</v>
      </c>
      <c r="AE32" s="45">
        <f>AD32-AC32</f>
        <v>7.8</v>
      </c>
      <c r="AF32" s="76"/>
      <c r="AG32" s="73"/>
      <c r="AH32" s="73"/>
      <c r="AI32" s="50">
        <v>11.7</v>
      </c>
      <c r="AJ32" s="42">
        <f aca="true" t="shared" si="35" ref="AJ32:AJ40">AI32-AH32</f>
        <v>11.7</v>
      </c>
      <c r="AK32" s="72"/>
      <c r="AL32" s="49"/>
      <c r="AM32" s="49"/>
      <c r="AN32" s="50">
        <v>4.6</v>
      </c>
      <c r="AO32" s="42">
        <f>AN32-AM32</f>
        <v>4.6</v>
      </c>
      <c r="AP32" s="51"/>
      <c r="AQ32" s="49"/>
      <c r="AR32" s="49"/>
      <c r="AS32" s="50">
        <v>0.3</v>
      </c>
      <c r="AT32" s="42">
        <f>AS32-AR32</f>
        <v>0.3</v>
      </c>
      <c r="AU32" s="106"/>
      <c r="AV32" s="49"/>
      <c r="AW32" s="50"/>
      <c r="AX32" s="50"/>
      <c r="AY32" s="42"/>
      <c r="AZ32" s="51"/>
      <c r="BA32" s="54"/>
    </row>
    <row r="33" spans="1:53" s="11" customFormat="1" ht="15" customHeight="1">
      <c r="A33" s="46">
        <v>9</v>
      </c>
      <c r="B33" s="47" t="s">
        <v>4</v>
      </c>
      <c r="C33" s="48">
        <f t="shared" si="27"/>
        <v>0</v>
      </c>
      <c r="D33" s="49">
        <f t="shared" si="0"/>
        <v>0</v>
      </c>
      <c r="E33" s="50">
        <f t="shared" si="23"/>
        <v>0</v>
      </c>
      <c r="F33" s="42">
        <f t="shared" si="28"/>
        <v>0</v>
      </c>
      <c r="G33" s="106"/>
      <c r="H33" s="49"/>
      <c r="I33" s="49"/>
      <c r="J33" s="50"/>
      <c r="K33" s="42"/>
      <c r="L33" s="106"/>
      <c r="M33" s="52">
        <f t="shared" si="32"/>
        <v>0</v>
      </c>
      <c r="N33" s="52">
        <f>S33+X33+AC33+AH33+AM33+AR33+AW33</f>
        <v>0</v>
      </c>
      <c r="O33" s="69">
        <f t="shared" si="33"/>
        <v>0</v>
      </c>
      <c r="P33" s="42">
        <f t="shared" si="34"/>
        <v>0</v>
      </c>
      <c r="Q33" s="60"/>
      <c r="R33" s="73"/>
      <c r="S33" s="73"/>
      <c r="T33" s="50"/>
      <c r="U33" s="45"/>
      <c r="V33" s="72"/>
      <c r="W33" s="49"/>
      <c r="X33" s="49"/>
      <c r="Y33" s="50"/>
      <c r="Z33" s="42"/>
      <c r="AA33" s="107"/>
      <c r="AB33" s="49"/>
      <c r="AC33" s="49"/>
      <c r="AD33" s="50"/>
      <c r="AE33" s="42"/>
      <c r="AF33" s="51"/>
      <c r="AG33" s="73"/>
      <c r="AH33" s="73"/>
      <c r="AI33" s="50"/>
      <c r="AJ33" s="45"/>
      <c r="AK33" s="72"/>
      <c r="AL33" s="49"/>
      <c r="AM33" s="49"/>
      <c r="AN33" s="50"/>
      <c r="AO33" s="42"/>
      <c r="AP33" s="51"/>
      <c r="AQ33" s="49"/>
      <c r="AR33" s="49"/>
      <c r="AS33" s="50"/>
      <c r="AT33" s="42"/>
      <c r="AU33" s="106"/>
      <c r="AV33" s="49"/>
      <c r="AW33" s="50"/>
      <c r="AX33" s="50"/>
      <c r="AY33" s="42"/>
      <c r="AZ33" s="51"/>
      <c r="BA33" s="54"/>
    </row>
    <row r="34" spans="1:53" s="11" customFormat="1" ht="15" customHeight="1">
      <c r="A34" s="46">
        <v>10</v>
      </c>
      <c r="B34" s="74" t="s">
        <v>35</v>
      </c>
      <c r="C34" s="49">
        <f t="shared" si="27"/>
        <v>2500</v>
      </c>
      <c r="D34" s="49">
        <f t="shared" si="0"/>
        <v>2500</v>
      </c>
      <c r="E34" s="50">
        <f t="shared" si="23"/>
        <v>6912.8</v>
      </c>
      <c r="F34" s="42">
        <f t="shared" si="28"/>
        <v>4412.8</v>
      </c>
      <c r="G34" s="51">
        <f>E34/C34</f>
        <v>2.76512</v>
      </c>
      <c r="H34" s="49">
        <v>2500</v>
      </c>
      <c r="I34" s="49">
        <v>2500</v>
      </c>
      <c r="J34" s="49">
        <v>6466.3</v>
      </c>
      <c r="K34" s="42">
        <f t="shared" si="30"/>
        <v>3966.3</v>
      </c>
      <c r="L34" s="51">
        <f>J34/H34</f>
        <v>2.58652</v>
      </c>
      <c r="M34" s="52">
        <f t="shared" si="32"/>
        <v>0</v>
      </c>
      <c r="N34" s="53">
        <f t="shared" si="31"/>
        <v>0</v>
      </c>
      <c r="O34" s="69">
        <f t="shared" si="33"/>
        <v>446.5</v>
      </c>
      <c r="P34" s="42">
        <f t="shared" si="34"/>
        <v>446.5</v>
      </c>
      <c r="Q34" s="60"/>
      <c r="R34" s="49"/>
      <c r="S34" s="49"/>
      <c r="T34" s="50"/>
      <c r="U34" s="42"/>
      <c r="V34" s="51"/>
      <c r="W34" s="49"/>
      <c r="X34" s="49"/>
      <c r="Y34" s="50"/>
      <c r="Z34" s="42"/>
      <c r="AA34" s="107"/>
      <c r="AB34" s="49"/>
      <c r="AC34" s="49"/>
      <c r="AD34" s="50"/>
      <c r="AE34" s="71"/>
      <c r="AF34" s="76"/>
      <c r="AG34" s="49"/>
      <c r="AH34" s="49"/>
      <c r="AI34" s="50">
        <v>446.5</v>
      </c>
      <c r="AJ34" s="42">
        <f t="shared" si="35"/>
        <v>446.5</v>
      </c>
      <c r="AK34" s="51"/>
      <c r="AL34" s="49"/>
      <c r="AM34" s="49"/>
      <c r="AN34" s="50"/>
      <c r="AO34" s="42"/>
      <c r="AP34" s="51"/>
      <c r="AQ34" s="49"/>
      <c r="AR34" s="49"/>
      <c r="AS34" s="50"/>
      <c r="AT34" s="42"/>
      <c r="AU34" s="106"/>
      <c r="AV34" s="49"/>
      <c r="AW34" s="50"/>
      <c r="AX34" s="50"/>
      <c r="AY34" s="42"/>
      <c r="AZ34" s="60"/>
      <c r="BA34" s="54"/>
    </row>
    <row r="35" spans="1:53" s="11" customFormat="1" ht="36.75" customHeight="1">
      <c r="A35" s="46"/>
      <c r="B35" s="116" t="s">
        <v>46</v>
      </c>
      <c r="C35" s="49">
        <f>H35+M35</f>
        <v>0</v>
      </c>
      <c r="D35" s="49">
        <f>I35+N35</f>
        <v>0</v>
      </c>
      <c r="E35" s="50">
        <f>J35+O35</f>
        <v>150.5</v>
      </c>
      <c r="F35" s="42">
        <f>E35-D35</f>
        <v>150.5</v>
      </c>
      <c r="G35" s="51"/>
      <c r="H35" s="49"/>
      <c r="I35" s="49"/>
      <c r="J35" s="49">
        <v>81.3</v>
      </c>
      <c r="K35" s="42">
        <f t="shared" si="30"/>
        <v>81.3</v>
      </c>
      <c r="L35" s="51"/>
      <c r="M35" s="52">
        <f>R35+W35+AB35+AG35+AL35+AQ35+AV35</f>
        <v>0</v>
      </c>
      <c r="N35" s="53">
        <f>S35+X35+AC35+AH35+AM35+AR35+AW35</f>
        <v>0</v>
      </c>
      <c r="O35" s="69">
        <f t="shared" si="33"/>
        <v>69.2</v>
      </c>
      <c r="P35" s="42">
        <f t="shared" si="34"/>
        <v>69.2</v>
      </c>
      <c r="Q35" s="60"/>
      <c r="R35" s="49"/>
      <c r="S35" s="49"/>
      <c r="T35" s="50"/>
      <c r="U35" s="42"/>
      <c r="V35" s="51"/>
      <c r="W35" s="49"/>
      <c r="X35" s="49"/>
      <c r="Y35" s="50"/>
      <c r="Z35" s="42"/>
      <c r="AA35" s="107"/>
      <c r="AB35" s="49"/>
      <c r="AC35" s="49"/>
      <c r="AD35" s="50"/>
      <c r="AE35" s="71"/>
      <c r="AF35" s="76"/>
      <c r="AG35" s="49"/>
      <c r="AH35" s="49"/>
      <c r="AI35" s="50">
        <v>69.2</v>
      </c>
      <c r="AJ35" s="42">
        <f t="shared" si="35"/>
        <v>69.2</v>
      </c>
      <c r="AK35" s="51"/>
      <c r="AL35" s="49"/>
      <c r="AM35" s="49"/>
      <c r="AN35" s="50"/>
      <c r="AO35" s="42"/>
      <c r="AP35" s="51"/>
      <c r="AQ35" s="49"/>
      <c r="AR35" s="49"/>
      <c r="AS35" s="50"/>
      <c r="AT35" s="42"/>
      <c r="AU35" s="106"/>
      <c r="AV35" s="49"/>
      <c r="AW35" s="50"/>
      <c r="AX35" s="50"/>
      <c r="AY35" s="42"/>
      <c r="AZ35" s="60"/>
      <c r="BA35" s="54"/>
    </row>
    <row r="36" spans="1:53" s="11" customFormat="1" ht="15" customHeight="1">
      <c r="A36" s="46">
        <v>11</v>
      </c>
      <c r="B36" s="74" t="s">
        <v>36</v>
      </c>
      <c r="C36" s="49">
        <f t="shared" si="27"/>
        <v>0</v>
      </c>
      <c r="D36" s="49">
        <f t="shared" si="0"/>
        <v>0</v>
      </c>
      <c r="E36" s="50">
        <f t="shared" si="23"/>
        <v>0</v>
      </c>
      <c r="F36" s="42">
        <f t="shared" si="28"/>
        <v>0</v>
      </c>
      <c r="G36" s="51"/>
      <c r="H36" s="49"/>
      <c r="I36" s="49"/>
      <c r="J36" s="49"/>
      <c r="K36" s="42"/>
      <c r="L36" s="51"/>
      <c r="M36" s="52">
        <f t="shared" si="32"/>
        <v>0</v>
      </c>
      <c r="N36" s="53">
        <f t="shared" si="31"/>
        <v>0</v>
      </c>
      <c r="O36" s="69">
        <f t="shared" si="33"/>
        <v>0</v>
      </c>
      <c r="P36" s="42">
        <f t="shared" si="34"/>
        <v>0</v>
      </c>
      <c r="Q36" s="60"/>
      <c r="R36" s="49"/>
      <c r="S36" s="49"/>
      <c r="T36" s="50"/>
      <c r="U36" s="42"/>
      <c r="V36" s="51"/>
      <c r="W36" s="49"/>
      <c r="X36" s="49"/>
      <c r="Y36" s="50"/>
      <c r="Z36" s="42"/>
      <c r="AA36" s="107"/>
      <c r="AB36" s="49"/>
      <c r="AC36" s="49"/>
      <c r="AD36" s="50"/>
      <c r="AE36" s="42"/>
      <c r="AF36" s="51"/>
      <c r="AG36" s="49"/>
      <c r="AH36" s="49"/>
      <c r="AI36" s="50"/>
      <c r="AJ36" s="42"/>
      <c r="AK36" s="51"/>
      <c r="AL36" s="49"/>
      <c r="AM36" s="49"/>
      <c r="AN36" s="50"/>
      <c r="AO36" s="42"/>
      <c r="AP36" s="51"/>
      <c r="AQ36" s="49"/>
      <c r="AR36" s="49"/>
      <c r="AS36" s="50"/>
      <c r="AT36" s="42"/>
      <c r="AU36" s="106"/>
      <c r="AV36" s="49"/>
      <c r="AW36" s="50"/>
      <c r="AX36" s="50"/>
      <c r="AY36" s="42"/>
      <c r="AZ36" s="51"/>
      <c r="BA36" s="54"/>
    </row>
    <row r="37" spans="1:53" s="11" customFormat="1" ht="15" customHeight="1">
      <c r="A37" s="46">
        <v>12</v>
      </c>
      <c r="B37" s="75" t="s">
        <v>18</v>
      </c>
      <c r="C37" s="49">
        <f t="shared" si="27"/>
        <v>103.30000000000001</v>
      </c>
      <c r="D37" s="49">
        <f t="shared" si="0"/>
        <v>88.2</v>
      </c>
      <c r="E37" s="50">
        <f t="shared" si="23"/>
        <v>671.5</v>
      </c>
      <c r="F37" s="42">
        <f t="shared" si="28"/>
        <v>583.3</v>
      </c>
      <c r="G37" s="51">
        <f>E37/C37</f>
        <v>6.500484027105517</v>
      </c>
      <c r="H37" s="50">
        <v>36.1</v>
      </c>
      <c r="I37" s="49">
        <v>21</v>
      </c>
      <c r="J37" s="49">
        <v>551.2</v>
      </c>
      <c r="K37" s="42">
        <f>J37-I37</f>
        <v>530.2</v>
      </c>
      <c r="L37" s="51">
        <f>J37/H37</f>
        <v>15.268698060941828</v>
      </c>
      <c r="M37" s="52">
        <f t="shared" si="32"/>
        <v>67.2</v>
      </c>
      <c r="N37" s="53">
        <f>S37+X37+AC37+AH37+AM37+AR37+AW37</f>
        <v>67.2</v>
      </c>
      <c r="O37" s="69">
        <f t="shared" si="33"/>
        <v>120.3</v>
      </c>
      <c r="P37" s="42">
        <f t="shared" si="34"/>
        <v>53.099999999999994</v>
      </c>
      <c r="Q37" s="51">
        <f>O37/M37</f>
        <v>1.7901785714285714</v>
      </c>
      <c r="R37" s="73"/>
      <c r="S37" s="73"/>
      <c r="T37" s="50"/>
      <c r="U37" s="45"/>
      <c r="V37" s="72"/>
      <c r="W37" s="49"/>
      <c r="X37" s="49"/>
      <c r="Y37" s="50">
        <v>21</v>
      </c>
      <c r="Z37" s="42">
        <f>Y37-X37</f>
        <v>21</v>
      </c>
      <c r="AA37" s="60"/>
      <c r="AB37" s="49"/>
      <c r="AC37" s="49"/>
      <c r="AD37" s="50">
        <v>1.5</v>
      </c>
      <c r="AE37" s="45">
        <f>AD37-AC37</f>
        <v>1.5</v>
      </c>
      <c r="AF37" s="51"/>
      <c r="AG37" s="73">
        <v>67.2</v>
      </c>
      <c r="AH37" s="73">
        <v>67.2</v>
      </c>
      <c r="AI37" s="50">
        <v>93.3</v>
      </c>
      <c r="AJ37" s="45">
        <f>AI37-AH37</f>
        <v>26.099999999999994</v>
      </c>
      <c r="AK37" s="72">
        <f>AI37/AG37</f>
        <v>1.388392857142857</v>
      </c>
      <c r="AL37" s="49"/>
      <c r="AM37" s="49"/>
      <c r="AN37" s="50">
        <v>4</v>
      </c>
      <c r="AO37" s="42">
        <f>AN37-AM37</f>
        <v>4</v>
      </c>
      <c r="AP37" s="51"/>
      <c r="AQ37" s="49"/>
      <c r="AR37" s="49"/>
      <c r="AS37" s="50">
        <v>0.5</v>
      </c>
      <c r="AT37" s="42">
        <f>AS37-AR37</f>
        <v>0.5</v>
      </c>
      <c r="AU37" s="106"/>
      <c r="AV37" s="49"/>
      <c r="AW37" s="50"/>
      <c r="AX37" s="50"/>
      <c r="AY37" s="42"/>
      <c r="AZ37" s="60"/>
      <c r="BA37" s="54"/>
    </row>
    <row r="38" spans="1:53" s="12" customFormat="1" ht="18">
      <c r="A38" s="64"/>
      <c r="B38" s="116" t="s">
        <v>37</v>
      </c>
      <c r="C38" s="57">
        <f t="shared" si="27"/>
        <v>121.9</v>
      </c>
      <c r="D38" s="57">
        <f>I38+N38</f>
        <v>64</v>
      </c>
      <c r="E38" s="57">
        <f t="shared" si="23"/>
        <v>67.3</v>
      </c>
      <c r="F38" s="59">
        <f t="shared" si="28"/>
        <v>3.299999999999997</v>
      </c>
      <c r="G38" s="60">
        <f>E38/C38</f>
        <v>0.5520918785890073</v>
      </c>
      <c r="H38" s="58">
        <v>50.9</v>
      </c>
      <c r="I38" s="57">
        <v>27</v>
      </c>
      <c r="J38" s="57">
        <v>20.2</v>
      </c>
      <c r="K38" s="59">
        <f>J38-I38</f>
        <v>-6.800000000000001</v>
      </c>
      <c r="L38" s="60">
        <f>J38/H38</f>
        <v>0.3968565815324165</v>
      </c>
      <c r="M38" s="61">
        <f t="shared" si="32"/>
        <v>71.00000000000001</v>
      </c>
      <c r="N38" s="62">
        <f>S38+X38+AC38+AH38+AM38+AR38+AW38</f>
        <v>37</v>
      </c>
      <c r="O38" s="93">
        <f t="shared" si="33"/>
        <v>47.1</v>
      </c>
      <c r="P38" s="59">
        <f t="shared" si="34"/>
        <v>10.100000000000001</v>
      </c>
      <c r="Q38" s="60">
        <f>O38/M38</f>
        <v>0.6633802816901407</v>
      </c>
      <c r="R38" s="70">
        <v>8.3</v>
      </c>
      <c r="S38" s="70">
        <v>0.3</v>
      </c>
      <c r="T38" s="58">
        <v>0.3</v>
      </c>
      <c r="U38" s="59">
        <f>T38-S38</f>
        <v>0</v>
      </c>
      <c r="V38" s="60">
        <f>T38/R38</f>
        <v>0.03614457831325301</v>
      </c>
      <c r="W38" s="57">
        <v>3.3</v>
      </c>
      <c r="X38" s="57">
        <v>0.5</v>
      </c>
      <c r="Y38" s="58">
        <v>0.5</v>
      </c>
      <c r="Z38" s="59">
        <f>Y38-X38</f>
        <v>0</v>
      </c>
      <c r="AA38" s="107">
        <f>Y38/W38</f>
        <v>0.15151515151515152</v>
      </c>
      <c r="AB38" s="57">
        <v>2.5</v>
      </c>
      <c r="AC38" s="57">
        <v>2.5</v>
      </c>
      <c r="AD38" s="58">
        <v>9</v>
      </c>
      <c r="AE38" s="71">
        <f>AD38-AC38</f>
        <v>6.5</v>
      </c>
      <c r="AF38" s="76">
        <f>AD38/AB38</f>
        <v>3.6</v>
      </c>
      <c r="AG38" s="70">
        <v>43.1</v>
      </c>
      <c r="AH38" s="70">
        <v>22.2</v>
      </c>
      <c r="AI38" s="58">
        <v>26.3</v>
      </c>
      <c r="AJ38" s="71">
        <f t="shared" si="35"/>
        <v>4.100000000000001</v>
      </c>
      <c r="AK38" s="76">
        <f>AI38/AG38</f>
        <v>0.6102088167053364</v>
      </c>
      <c r="AL38" s="57">
        <v>11.7</v>
      </c>
      <c r="AM38" s="57">
        <v>10.5</v>
      </c>
      <c r="AN38" s="58">
        <v>10.5</v>
      </c>
      <c r="AO38" s="59">
        <f>AN38-AM38</f>
        <v>0</v>
      </c>
      <c r="AP38" s="107">
        <f>AN38/AL38</f>
        <v>0.8974358974358975</v>
      </c>
      <c r="AQ38" s="57">
        <v>1.2</v>
      </c>
      <c r="AR38" s="57">
        <v>1</v>
      </c>
      <c r="AS38" s="58">
        <v>0.5</v>
      </c>
      <c r="AT38" s="59">
        <f>AS38-AR38</f>
        <v>-0.5</v>
      </c>
      <c r="AU38" s="107">
        <f>AS38/AQ38</f>
        <v>0.4166666666666667</v>
      </c>
      <c r="AV38" s="57">
        <v>0.9</v>
      </c>
      <c r="AW38" s="58"/>
      <c r="AX38" s="58"/>
      <c r="AY38" s="59">
        <f>AX38-AW38</f>
        <v>0</v>
      </c>
      <c r="AZ38" s="107">
        <f>AX38/AV38</f>
        <v>0</v>
      </c>
      <c r="BA38" s="65"/>
    </row>
    <row r="39" spans="1:53" s="11" customFormat="1" ht="15" customHeight="1" thickBot="1">
      <c r="A39" s="129">
        <v>13</v>
      </c>
      <c r="B39" s="130" t="s">
        <v>38</v>
      </c>
      <c r="C39" s="131">
        <f t="shared" si="27"/>
        <v>600</v>
      </c>
      <c r="D39" s="131">
        <f>I39+N39</f>
        <v>325.7</v>
      </c>
      <c r="E39" s="127">
        <f t="shared" si="23"/>
        <v>331</v>
      </c>
      <c r="F39" s="131">
        <f t="shared" si="28"/>
        <v>5.300000000000011</v>
      </c>
      <c r="G39" s="51">
        <f>E39/C39</f>
        <v>0.5516666666666666</v>
      </c>
      <c r="H39" s="123"/>
      <c r="I39" s="123"/>
      <c r="J39" s="132">
        <v>5.3</v>
      </c>
      <c r="K39" s="59">
        <f>J39-I39</f>
        <v>5.3</v>
      </c>
      <c r="L39" s="121"/>
      <c r="M39" s="151">
        <f t="shared" si="32"/>
        <v>600</v>
      </c>
      <c r="N39" s="152">
        <f>S39+X39+AC39+AH39+AM39+AR39+AW39</f>
        <v>325.7</v>
      </c>
      <c r="O39" s="153">
        <f t="shared" si="33"/>
        <v>325.7</v>
      </c>
      <c r="P39" s="127">
        <f t="shared" si="34"/>
        <v>0</v>
      </c>
      <c r="Q39" s="51">
        <f>O39/M39</f>
        <v>0.5428333333333333</v>
      </c>
      <c r="R39" s="120"/>
      <c r="S39" s="126"/>
      <c r="T39" s="127"/>
      <c r="U39" s="126"/>
      <c r="V39" s="128"/>
      <c r="W39" s="125"/>
      <c r="X39" s="123"/>
      <c r="Y39" s="118"/>
      <c r="Z39" s="122"/>
      <c r="AA39" s="124"/>
      <c r="AB39" s="123"/>
      <c r="AC39" s="123"/>
      <c r="AD39" s="118"/>
      <c r="AE39" s="122"/>
      <c r="AF39" s="121"/>
      <c r="AG39" s="120">
        <v>600</v>
      </c>
      <c r="AH39" s="119">
        <v>325.7</v>
      </c>
      <c r="AI39" s="118">
        <v>325.7</v>
      </c>
      <c r="AJ39" s="45">
        <f>AI39-AH39</f>
        <v>0</v>
      </c>
      <c r="AK39" s="72">
        <f>AI39/AG39</f>
        <v>0.5428333333333333</v>
      </c>
      <c r="AL39" s="49"/>
      <c r="AM39" s="49"/>
      <c r="AN39" s="50"/>
      <c r="AO39" s="42"/>
      <c r="AP39" s="51"/>
      <c r="AQ39" s="49"/>
      <c r="AR39" s="49"/>
      <c r="AS39" s="50"/>
      <c r="AT39" s="42"/>
      <c r="AU39" s="106"/>
      <c r="AV39" s="49"/>
      <c r="AW39" s="50"/>
      <c r="AX39" s="50"/>
      <c r="AY39" s="42"/>
      <c r="AZ39" s="51"/>
      <c r="BA39" s="54"/>
    </row>
    <row r="40" spans="1:53" s="88" customFormat="1" ht="15" customHeight="1" thickBot="1">
      <c r="A40" s="77"/>
      <c r="B40" s="78" t="s">
        <v>5</v>
      </c>
      <c r="C40" s="79">
        <f t="shared" si="27"/>
        <v>276688.9</v>
      </c>
      <c r="D40" s="80">
        <f>I40+N40</f>
        <v>149302.5</v>
      </c>
      <c r="E40" s="80">
        <f t="shared" si="23"/>
        <v>156922.8</v>
      </c>
      <c r="F40" s="81">
        <f t="shared" si="28"/>
        <v>7620.299999999988</v>
      </c>
      <c r="G40" s="84">
        <f>E40/C40</f>
        <v>0.567145266759888</v>
      </c>
      <c r="H40" s="86">
        <f>H6+H22</f>
        <v>168839.8</v>
      </c>
      <c r="I40" s="83">
        <f>I6+I22</f>
        <v>99363.5</v>
      </c>
      <c r="J40" s="80">
        <f>J6+J22</f>
        <v>104220</v>
      </c>
      <c r="K40" s="83">
        <f>J40-I40</f>
        <v>4856.5</v>
      </c>
      <c r="L40" s="82">
        <f>J40/H40</f>
        <v>0.6172715201036723</v>
      </c>
      <c r="M40" s="79">
        <f>M6+M22</f>
        <v>107849.1</v>
      </c>
      <c r="N40" s="83">
        <f>N6+N22</f>
        <v>49939.00000000001</v>
      </c>
      <c r="O40" s="80">
        <f>O6+O22</f>
        <v>52702.8</v>
      </c>
      <c r="P40" s="81">
        <f t="shared" si="34"/>
        <v>2763.7999999999956</v>
      </c>
      <c r="Q40" s="84">
        <f>O40/M40</f>
        <v>0.48867167180810966</v>
      </c>
      <c r="R40" s="81">
        <f>R6+R22</f>
        <v>1849.3</v>
      </c>
      <c r="S40" s="80">
        <f>S6+S22</f>
        <v>269.7</v>
      </c>
      <c r="T40" s="80">
        <f>T6+T22</f>
        <v>269.7</v>
      </c>
      <c r="U40" s="81">
        <f>T40-S40</f>
        <v>0</v>
      </c>
      <c r="V40" s="82">
        <f>T40/R40</f>
        <v>0.1458389660952793</v>
      </c>
      <c r="W40" s="81">
        <f>W6+W22</f>
        <v>4573.3</v>
      </c>
      <c r="X40" s="83">
        <f>X6+X22</f>
        <v>1062.1999999999998</v>
      </c>
      <c r="Y40" s="83">
        <f>Y6+Y22</f>
        <v>1083.2</v>
      </c>
      <c r="Z40" s="83">
        <f>Y40-X40</f>
        <v>21.000000000000227</v>
      </c>
      <c r="AA40" s="82">
        <f>Y40/W40</f>
        <v>0.23685303828745108</v>
      </c>
      <c r="AB40" s="86">
        <f>AB6+AB22</f>
        <v>6532.5</v>
      </c>
      <c r="AC40" s="83">
        <f>AC6+AC22</f>
        <v>3717.7</v>
      </c>
      <c r="AD40" s="83">
        <f>AD6+AD22</f>
        <v>3963.4000000000005</v>
      </c>
      <c r="AE40" s="83">
        <f>AD40-AC40</f>
        <v>245.70000000000073</v>
      </c>
      <c r="AF40" s="82">
        <f>AD40/AB40</f>
        <v>0.6067202449292003</v>
      </c>
      <c r="AG40" s="81">
        <f>AG6+AG22</f>
        <v>70246.9</v>
      </c>
      <c r="AH40" s="80">
        <f>AH6+AH22</f>
        <v>32725.4</v>
      </c>
      <c r="AI40" s="83">
        <f>AI6+AI22</f>
        <v>34788</v>
      </c>
      <c r="AJ40" s="83">
        <f t="shared" si="35"/>
        <v>2062.5999999999985</v>
      </c>
      <c r="AK40" s="84">
        <f>AI40/AG40</f>
        <v>0.49522470030705984</v>
      </c>
      <c r="AL40" s="85">
        <f>AL6+AL22</f>
        <v>12987.4</v>
      </c>
      <c r="AM40" s="83">
        <f>AM6+AM22</f>
        <v>6790.8</v>
      </c>
      <c r="AN40" s="83">
        <f>AN6+AN22</f>
        <v>6799.4</v>
      </c>
      <c r="AO40" s="85">
        <f>AN40-AM40</f>
        <v>8.599999999999454</v>
      </c>
      <c r="AP40" s="84">
        <f>AN40/AL40</f>
        <v>0.5235381985616828</v>
      </c>
      <c r="AQ40" s="86">
        <f>AQ6+AQ22</f>
        <v>6994.9</v>
      </c>
      <c r="AR40" s="83">
        <f>AR6+AR22</f>
        <v>3266.1000000000004</v>
      </c>
      <c r="AS40" s="83">
        <f>AS6+AS22</f>
        <v>3691.9</v>
      </c>
      <c r="AT40" s="85">
        <f>AS40-AR40</f>
        <v>425.7999999999997</v>
      </c>
      <c r="AU40" s="84">
        <f>AS40/AQ40</f>
        <v>0.5277988248581109</v>
      </c>
      <c r="AV40" s="85">
        <f>AV6+AV22</f>
        <v>4664.799999999999</v>
      </c>
      <c r="AW40" s="83">
        <f>AW6+AW22</f>
        <v>2107.1</v>
      </c>
      <c r="AX40" s="83">
        <f>AX6+AX22</f>
        <v>2107.2</v>
      </c>
      <c r="AY40" s="85">
        <f>AX40-AW40</f>
        <v>0.09999999999990905</v>
      </c>
      <c r="AZ40" s="84">
        <f>AX40/AV40</f>
        <v>0.4517235465614818</v>
      </c>
      <c r="BA40" s="87"/>
    </row>
    <row r="41" spans="1:53" s="12" customFormat="1" ht="18">
      <c r="A41" s="154" t="s">
        <v>23</v>
      </c>
      <c r="B41" s="154"/>
      <c r="C41" s="154"/>
      <c r="D41" s="154"/>
      <c r="E41" s="154"/>
      <c r="F41" s="154"/>
      <c r="G41" s="154"/>
      <c r="H41" s="154"/>
      <c r="I41" s="154"/>
      <c r="J41" s="90"/>
      <c r="K41" s="89"/>
      <c r="L41" s="89"/>
      <c r="M41" s="90"/>
      <c r="N41" s="90"/>
      <c r="O41" s="90"/>
      <c r="P41" s="90"/>
      <c r="Q41" s="90"/>
      <c r="R41" s="91"/>
      <c r="S41" s="91"/>
      <c r="T41" s="105"/>
      <c r="U41" s="91"/>
      <c r="V41" s="91"/>
      <c r="W41" s="91"/>
      <c r="X41" s="91"/>
      <c r="Y41" s="91"/>
      <c r="Z41" s="91"/>
      <c r="AA41" s="91"/>
      <c r="AB41" s="91"/>
      <c r="AC41" s="92"/>
      <c r="AD41" s="105"/>
      <c r="AE41" s="91"/>
      <c r="AF41" s="91"/>
      <c r="AG41" s="91"/>
      <c r="AH41" s="91"/>
      <c r="AI41" s="91"/>
      <c r="AJ41" s="91"/>
      <c r="AK41" s="91"/>
      <c r="AL41" s="91"/>
      <c r="AM41" s="91"/>
      <c r="AN41" s="90"/>
      <c r="AO41" s="91"/>
      <c r="AP41" s="91"/>
      <c r="AQ41" s="110"/>
      <c r="AR41" s="91"/>
      <c r="AS41" s="109"/>
      <c r="AT41" s="91"/>
      <c r="AU41" s="91"/>
      <c r="AV41" s="91"/>
      <c r="AW41" s="91"/>
      <c r="AX41" s="91"/>
      <c r="AY41" s="91"/>
      <c r="AZ41" s="91"/>
      <c r="BA41" s="27"/>
    </row>
    <row r="42" spans="5:50" s="6" customFormat="1" ht="18">
      <c r="E42" s="104"/>
      <c r="I42" s="3"/>
      <c r="J42" s="94"/>
      <c r="O42" s="94"/>
      <c r="T42" s="7"/>
      <c r="Y42" s="102"/>
      <c r="AD42" s="103"/>
      <c r="AI42" s="94"/>
      <c r="AN42" s="103"/>
      <c r="AS42" s="94"/>
      <c r="AX42" s="94"/>
    </row>
    <row r="43" spans="9:50" s="6" customFormat="1" ht="18">
      <c r="I43" s="3"/>
      <c r="O43" s="7"/>
      <c r="T43" s="7"/>
      <c r="Y43" s="7"/>
      <c r="AD43" s="7"/>
      <c r="AI43" s="7"/>
      <c r="AN43" s="7"/>
      <c r="AS43" s="7"/>
      <c r="AX43" s="7"/>
    </row>
    <row r="44" spans="9:50" s="6" customFormat="1" ht="18">
      <c r="I44" s="3"/>
      <c r="O44" s="7"/>
      <c r="T44" s="7"/>
      <c r="Y44" s="7"/>
      <c r="AD44" s="7"/>
      <c r="AI44" s="7"/>
      <c r="AN44" s="7"/>
      <c r="AS44" s="7"/>
      <c r="AX44" s="7"/>
    </row>
    <row r="45" spans="9:50" s="6" customFormat="1" ht="18">
      <c r="I45" s="3"/>
      <c r="O45" s="7"/>
      <c r="T45" s="7"/>
      <c r="Y45" s="7"/>
      <c r="AD45" s="7"/>
      <c r="AI45" s="7"/>
      <c r="AN45" s="7"/>
      <c r="AS45" s="7"/>
      <c r="AX45" s="7"/>
    </row>
    <row r="46" spans="9:50" s="6" customFormat="1" ht="18">
      <c r="I46" s="3"/>
      <c r="O46" s="7"/>
      <c r="T46" s="7"/>
      <c r="Y46" s="7"/>
      <c r="AD46" s="7"/>
      <c r="AI46" s="7"/>
      <c r="AN46" s="7"/>
      <c r="AS46" s="7"/>
      <c r="AX46" s="7"/>
    </row>
    <row r="47" spans="9:50" s="6" customFormat="1" ht="18">
      <c r="I47" s="3"/>
      <c r="O47" s="7"/>
      <c r="T47" s="7"/>
      <c r="Y47" s="7"/>
      <c r="AD47" s="7"/>
      <c r="AI47" s="7"/>
      <c r="AN47" s="7"/>
      <c r="AS47" s="7"/>
      <c r="AX47" s="7"/>
    </row>
    <row r="48" spans="9:50" s="6" customFormat="1" ht="18">
      <c r="I48" s="3"/>
      <c r="O48" s="7"/>
      <c r="T48" s="7"/>
      <c r="Y48" s="7"/>
      <c r="AD48" s="7"/>
      <c r="AI48" s="7"/>
      <c r="AN48" s="7"/>
      <c r="AS48" s="7"/>
      <c r="AX48" s="7"/>
    </row>
    <row r="49" spans="9:50" s="6" customFormat="1" ht="18">
      <c r="I49" s="3"/>
      <c r="O49" s="7"/>
      <c r="T49" s="7"/>
      <c r="Y49" s="7"/>
      <c r="AD49" s="7"/>
      <c r="AI49" s="7"/>
      <c r="AN49" s="7"/>
      <c r="AS49" s="7"/>
      <c r="AX49" s="7"/>
    </row>
    <row r="50" spans="9:50" s="6" customFormat="1" ht="18">
      <c r="I50" s="3"/>
      <c r="O50" s="7"/>
      <c r="T50" s="7"/>
      <c r="Y50" s="7"/>
      <c r="AD50" s="7"/>
      <c r="AI50" s="7"/>
      <c r="AN50" s="7"/>
      <c r="AS50" s="7"/>
      <c r="AX50" s="7"/>
    </row>
    <row r="51" spans="9:50" s="6" customFormat="1" ht="18">
      <c r="I51" s="3"/>
      <c r="O51" s="7"/>
      <c r="T51" s="7"/>
      <c r="Y51" s="7"/>
      <c r="AD51" s="7"/>
      <c r="AI51" s="7"/>
      <c r="AN51" s="7"/>
      <c r="AS51" s="7"/>
      <c r="AX51" s="7"/>
    </row>
    <row r="52" spans="9:50" s="6" customFormat="1" ht="18">
      <c r="I52" s="3"/>
      <c r="O52" s="7"/>
      <c r="T52" s="7"/>
      <c r="Y52" s="7"/>
      <c r="AD52" s="7"/>
      <c r="AI52" s="7"/>
      <c r="AN52" s="7"/>
      <c r="AS52" s="7"/>
      <c r="AX52" s="7"/>
    </row>
    <row r="53" spans="9:50" s="6" customFormat="1" ht="18">
      <c r="I53" s="3"/>
      <c r="O53" s="7"/>
      <c r="T53" s="7"/>
      <c r="Y53" s="7"/>
      <c r="AD53" s="7"/>
      <c r="AI53" s="7"/>
      <c r="AN53" s="7"/>
      <c r="AS53" s="7"/>
      <c r="AX53" s="7"/>
    </row>
    <row r="54" spans="9:50" s="6" customFormat="1" ht="18">
      <c r="I54" s="3"/>
      <c r="O54" s="7"/>
      <c r="T54" s="7"/>
      <c r="Y54" s="7"/>
      <c r="AD54" s="7"/>
      <c r="AI54" s="7"/>
      <c r="AN54" s="7"/>
      <c r="AS54" s="7"/>
      <c r="AX54" s="7"/>
    </row>
    <row r="55" spans="9:50" s="6" customFormat="1" ht="18">
      <c r="I55" s="3"/>
      <c r="O55" s="7"/>
      <c r="T55" s="7"/>
      <c r="Y55" s="7"/>
      <c r="AD55" s="7"/>
      <c r="AI55" s="7"/>
      <c r="AN55" s="7"/>
      <c r="AS55" s="7"/>
      <c r="AX55" s="7"/>
    </row>
    <row r="56" spans="9:50" s="6" customFormat="1" ht="18">
      <c r="I56" s="3"/>
      <c r="O56" s="7"/>
      <c r="T56" s="7"/>
      <c r="Y56" s="7"/>
      <c r="AD56" s="7"/>
      <c r="AI56" s="7"/>
      <c r="AN56" s="7"/>
      <c r="AS56" s="7"/>
      <c r="AX56" s="7"/>
    </row>
    <row r="57" spans="17:50" ht="18">
      <c r="Q57" s="1"/>
      <c r="S57" s="8"/>
      <c r="T57" s="1"/>
      <c r="V57" s="1"/>
      <c r="X57" s="8"/>
      <c r="Y57" s="1"/>
      <c r="AA57" s="1"/>
      <c r="AC57" s="8"/>
      <c r="AD57" s="1"/>
      <c r="AH57" s="8"/>
      <c r="AI57" s="1"/>
      <c r="AM57" s="8"/>
      <c r="AN57" s="1"/>
      <c r="AS57" s="1"/>
      <c r="AX57" s="1"/>
    </row>
    <row r="58" spans="17:50" ht="18">
      <c r="Q58" s="1"/>
      <c r="S58" s="8"/>
      <c r="T58" s="1"/>
      <c r="V58" s="1"/>
      <c r="X58" s="8"/>
      <c r="Y58" s="1"/>
      <c r="AA58" s="1"/>
      <c r="AC58" s="8"/>
      <c r="AD58" s="1"/>
      <c r="AH58" s="8"/>
      <c r="AI58" s="1"/>
      <c r="AM58" s="8"/>
      <c r="AN58" s="1"/>
      <c r="AS58" s="1"/>
      <c r="AX58" s="1"/>
    </row>
    <row r="59" spans="17:50" ht="18">
      <c r="Q59" s="1"/>
      <c r="S59" s="8"/>
      <c r="T59" s="1"/>
      <c r="V59" s="1"/>
      <c r="X59" s="8"/>
      <c r="Y59" s="1"/>
      <c r="AA59" s="1"/>
      <c r="AC59" s="8"/>
      <c r="AD59" s="1"/>
      <c r="AH59" s="8"/>
      <c r="AI59" s="1"/>
      <c r="AM59" s="8"/>
      <c r="AN59" s="1"/>
      <c r="AS59" s="1"/>
      <c r="AX59" s="1"/>
    </row>
    <row r="60" spans="17:50" ht="18">
      <c r="Q60" s="1"/>
      <c r="S60" s="8"/>
      <c r="T60" s="1"/>
      <c r="V60" s="1"/>
      <c r="X60" s="8"/>
      <c r="Y60" s="1"/>
      <c r="AA60" s="1"/>
      <c r="AC60" s="8"/>
      <c r="AD60" s="1"/>
      <c r="AH60" s="8"/>
      <c r="AI60" s="1"/>
      <c r="AM60" s="8"/>
      <c r="AN60" s="1"/>
      <c r="AS60" s="1"/>
      <c r="AX60" s="1"/>
    </row>
    <row r="61" spans="17:50" ht="18">
      <c r="Q61" s="1"/>
      <c r="S61" s="8"/>
      <c r="T61" s="1"/>
      <c r="V61" s="1"/>
      <c r="X61" s="8"/>
      <c r="Y61" s="1"/>
      <c r="AA61" s="1"/>
      <c r="AC61" s="8"/>
      <c r="AD61" s="1"/>
      <c r="AH61" s="8"/>
      <c r="AI61" s="1"/>
      <c r="AM61" s="8"/>
      <c r="AN61" s="1"/>
      <c r="AS61" s="1"/>
      <c r="AX61" s="1"/>
    </row>
    <row r="62" spans="17:50" ht="18">
      <c r="Q62" s="1"/>
      <c r="S62" s="8"/>
      <c r="T62" s="1"/>
      <c r="V62" s="1"/>
      <c r="X62" s="8"/>
      <c r="Y62" s="1"/>
      <c r="AA62" s="1"/>
      <c r="AC62" s="8"/>
      <c r="AD62" s="1"/>
      <c r="AH62" s="8"/>
      <c r="AI62" s="1"/>
      <c r="AM62" s="8"/>
      <c r="AN62" s="1"/>
      <c r="AS62" s="1"/>
      <c r="AX62" s="1"/>
    </row>
    <row r="63" spans="17:50" ht="18">
      <c r="Q63" s="1"/>
      <c r="S63" s="8"/>
      <c r="T63" s="1"/>
      <c r="V63" s="1"/>
      <c r="X63" s="8"/>
      <c r="Y63" s="1"/>
      <c r="AA63" s="1"/>
      <c r="AC63" s="8"/>
      <c r="AD63" s="1"/>
      <c r="AH63" s="8"/>
      <c r="AI63" s="1"/>
      <c r="AM63" s="8"/>
      <c r="AN63" s="1"/>
      <c r="AS63" s="1"/>
      <c r="AX63" s="1"/>
    </row>
    <row r="64" spans="17:50" ht="18">
      <c r="Q64" s="1"/>
      <c r="S64" s="8"/>
      <c r="T64" s="1"/>
      <c r="V64" s="1"/>
      <c r="X64" s="8"/>
      <c r="Y64" s="1"/>
      <c r="AA64" s="1"/>
      <c r="AC64" s="8"/>
      <c r="AD64" s="1"/>
      <c r="AH64" s="8"/>
      <c r="AI64" s="1"/>
      <c r="AM64" s="8"/>
      <c r="AN64" s="1"/>
      <c r="AS64" s="1"/>
      <c r="AX64" s="1"/>
    </row>
    <row r="65" spans="17:50" ht="18">
      <c r="Q65" s="1"/>
      <c r="S65" s="8"/>
      <c r="T65" s="1"/>
      <c r="V65" s="1"/>
      <c r="X65" s="8"/>
      <c r="Y65" s="1"/>
      <c r="AA65" s="1"/>
      <c r="AC65" s="8"/>
      <c r="AD65" s="1"/>
      <c r="AH65" s="8"/>
      <c r="AI65" s="1"/>
      <c r="AM65" s="8"/>
      <c r="AN65" s="1"/>
      <c r="AS65" s="1"/>
      <c r="AX65" s="1"/>
    </row>
    <row r="66" spans="17:50" ht="18">
      <c r="Q66" s="1"/>
      <c r="S66" s="8"/>
      <c r="T66" s="1"/>
      <c r="V66" s="1"/>
      <c r="X66" s="8"/>
      <c r="Y66" s="1"/>
      <c r="AA66" s="1"/>
      <c r="AC66" s="8"/>
      <c r="AD66" s="1"/>
      <c r="AH66" s="8"/>
      <c r="AI66" s="1"/>
      <c r="AM66" s="8"/>
      <c r="AN66" s="1"/>
      <c r="AS66" s="1"/>
      <c r="AX66" s="1"/>
    </row>
    <row r="67" spans="17:50" ht="18">
      <c r="Q67" s="1"/>
      <c r="S67" s="8"/>
      <c r="T67" s="1"/>
      <c r="V67" s="1"/>
      <c r="X67" s="8"/>
      <c r="Y67" s="1"/>
      <c r="AA67" s="1"/>
      <c r="AC67" s="8"/>
      <c r="AD67" s="1"/>
      <c r="AH67" s="8"/>
      <c r="AI67" s="1"/>
      <c r="AM67" s="8"/>
      <c r="AN67" s="1"/>
      <c r="AS67" s="1"/>
      <c r="AX67" s="1"/>
    </row>
    <row r="68" spans="17:50" ht="18">
      <c r="Q68" s="1"/>
      <c r="S68" s="8"/>
      <c r="T68" s="1"/>
      <c r="V68" s="1"/>
      <c r="X68" s="8"/>
      <c r="Y68" s="1"/>
      <c r="AA68" s="1"/>
      <c r="AC68" s="8"/>
      <c r="AD68" s="1"/>
      <c r="AH68" s="8"/>
      <c r="AI68" s="1"/>
      <c r="AM68" s="8"/>
      <c r="AN68" s="1"/>
      <c r="AS68" s="1"/>
      <c r="AX68" s="1"/>
    </row>
    <row r="69" spans="17:50" ht="18">
      <c r="Q69" s="1"/>
      <c r="S69" s="8"/>
      <c r="T69" s="1"/>
      <c r="V69" s="1"/>
      <c r="X69" s="8"/>
      <c r="Y69" s="1"/>
      <c r="AA69" s="1"/>
      <c r="AC69" s="8"/>
      <c r="AD69" s="1"/>
      <c r="AH69" s="8"/>
      <c r="AI69" s="1"/>
      <c r="AM69" s="8"/>
      <c r="AN69" s="1"/>
      <c r="AS69" s="1"/>
      <c r="AX69" s="1"/>
    </row>
    <row r="70" spans="17:50" ht="18">
      <c r="Q70" s="1"/>
      <c r="S70" s="8"/>
      <c r="T70" s="1"/>
      <c r="V70" s="1"/>
      <c r="X70" s="8"/>
      <c r="Y70" s="1"/>
      <c r="AA70" s="1"/>
      <c r="AC70" s="8"/>
      <c r="AD70" s="1"/>
      <c r="AH70" s="8"/>
      <c r="AI70" s="1"/>
      <c r="AM70" s="8"/>
      <c r="AN70" s="1"/>
      <c r="AS70" s="1"/>
      <c r="AX70" s="1"/>
    </row>
    <row r="71" spans="17:50" ht="18">
      <c r="Q71" s="1"/>
      <c r="S71" s="8"/>
      <c r="T71" s="1"/>
      <c r="V71" s="1"/>
      <c r="X71" s="8"/>
      <c r="Y71" s="1"/>
      <c r="AA71" s="1"/>
      <c r="AC71" s="8"/>
      <c r="AD71" s="1"/>
      <c r="AH71" s="8"/>
      <c r="AI71" s="1"/>
      <c r="AM71" s="8"/>
      <c r="AN71" s="1"/>
      <c r="AS71" s="1"/>
      <c r="AX71" s="1"/>
    </row>
    <row r="72" spans="17:50" ht="18">
      <c r="Q72" s="1"/>
      <c r="S72" s="8"/>
      <c r="T72" s="1"/>
      <c r="V72" s="1"/>
      <c r="X72" s="8"/>
      <c r="Y72" s="1"/>
      <c r="AA72" s="1"/>
      <c r="AC72" s="8"/>
      <c r="AD72" s="1"/>
      <c r="AH72" s="8"/>
      <c r="AI72" s="1"/>
      <c r="AM72" s="8"/>
      <c r="AN72" s="1"/>
      <c r="AS72" s="1"/>
      <c r="AX72" s="1"/>
    </row>
    <row r="73" spans="17:50" ht="18">
      <c r="Q73" s="1"/>
      <c r="S73" s="8"/>
      <c r="T73" s="1"/>
      <c r="V73" s="1"/>
      <c r="X73" s="8"/>
      <c r="Y73" s="1"/>
      <c r="AA73" s="1"/>
      <c r="AC73" s="8"/>
      <c r="AD73" s="1"/>
      <c r="AH73" s="8"/>
      <c r="AI73" s="1"/>
      <c r="AM73" s="8"/>
      <c r="AN73" s="1"/>
      <c r="AS73" s="1"/>
      <c r="AX73" s="1"/>
    </row>
    <row r="74" spans="17:50" ht="18">
      <c r="Q74" s="1"/>
      <c r="S74" s="8"/>
      <c r="T74" s="1"/>
      <c r="V74" s="1"/>
      <c r="X74" s="8"/>
      <c r="Y74" s="1"/>
      <c r="AA74" s="1"/>
      <c r="AC74" s="8"/>
      <c r="AD74" s="1"/>
      <c r="AH74" s="8"/>
      <c r="AI74" s="1"/>
      <c r="AM74" s="8"/>
      <c r="AN74" s="1"/>
      <c r="AS74" s="1"/>
      <c r="AX74" s="1"/>
    </row>
    <row r="75" spans="17:50" ht="18">
      <c r="Q75" s="1"/>
      <c r="S75" s="8"/>
      <c r="T75" s="1"/>
      <c r="V75" s="1"/>
      <c r="X75" s="8"/>
      <c r="Y75" s="1"/>
      <c r="AA75" s="1"/>
      <c r="AC75" s="8"/>
      <c r="AD75" s="1"/>
      <c r="AH75" s="8"/>
      <c r="AI75" s="1"/>
      <c r="AM75" s="8"/>
      <c r="AN75" s="1"/>
      <c r="AS75" s="1"/>
      <c r="AX75" s="1"/>
    </row>
    <row r="76" spans="17:50" ht="18">
      <c r="Q76" s="1"/>
      <c r="S76" s="8"/>
      <c r="T76" s="1"/>
      <c r="V76" s="1"/>
      <c r="X76" s="8"/>
      <c r="Y76" s="1"/>
      <c r="AA76" s="1"/>
      <c r="AC76" s="8"/>
      <c r="AD76" s="1"/>
      <c r="AH76" s="8"/>
      <c r="AI76" s="1"/>
      <c r="AM76" s="8"/>
      <c r="AN76" s="1"/>
      <c r="AS76" s="1"/>
      <c r="AX76" s="1"/>
    </row>
    <row r="77" spans="17:50" ht="18">
      <c r="Q77" s="1"/>
      <c r="S77" s="8"/>
      <c r="T77" s="1"/>
      <c r="V77" s="1"/>
      <c r="X77" s="8"/>
      <c r="Y77" s="1"/>
      <c r="AA77" s="1"/>
      <c r="AC77" s="8"/>
      <c r="AD77" s="1"/>
      <c r="AH77" s="8"/>
      <c r="AI77" s="1"/>
      <c r="AM77" s="8"/>
      <c r="AN77" s="1"/>
      <c r="AS77" s="1"/>
      <c r="AX77" s="1"/>
    </row>
    <row r="78" spans="17:50" ht="18">
      <c r="Q78" s="1"/>
      <c r="S78" s="8"/>
      <c r="T78" s="1"/>
      <c r="V78" s="1"/>
      <c r="X78" s="8"/>
      <c r="Y78" s="1"/>
      <c r="AA78" s="1"/>
      <c r="AC78" s="8"/>
      <c r="AD78" s="1"/>
      <c r="AH78" s="8"/>
      <c r="AI78" s="1"/>
      <c r="AM78" s="8"/>
      <c r="AN78" s="1"/>
      <c r="AS78" s="1"/>
      <c r="AX78" s="1"/>
    </row>
    <row r="79" spans="17:50" ht="18">
      <c r="Q79" s="1"/>
      <c r="S79" s="8"/>
      <c r="T79" s="1"/>
      <c r="V79" s="1"/>
      <c r="X79" s="8"/>
      <c r="Y79" s="1"/>
      <c r="AA79" s="1"/>
      <c r="AC79" s="8"/>
      <c r="AD79" s="1"/>
      <c r="AH79" s="8"/>
      <c r="AI79" s="1"/>
      <c r="AM79" s="8"/>
      <c r="AN79" s="1"/>
      <c r="AS79" s="1"/>
      <c r="AX79" s="1"/>
    </row>
    <row r="80" spans="17:50" ht="18">
      <c r="Q80" s="1"/>
      <c r="S80" s="8"/>
      <c r="T80" s="1"/>
      <c r="V80" s="1"/>
      <c r="X80" s="8"/>
      <c r="Y80" s="1"/>
      <c r="AA80" s="1"/>
      <c r="AC80" s="8"/>
      <c r="AD80" s="1"/>
      <c r="AH80" s="8"/>
      <c r="AI80" s="1"/>
      <c r="AM80" s="8"/>
      <c r="AN80" s="1"/>
      <c r="AS80" s="1"/>
      <c r="AX80" s="1"/>
    </row>
    <row r="81" spans="17:50" ht="18">
      <c r="Q81" s="1"/>
      <c r="S81" s="8"/>
      <c r="T81" s="1"/>
      <c r="V81" s="1"/>
      <c r="X81" s="8"/>
      <c r="Y81" s="1"/>
      <c r="AA81" s="1"/>
      <c r="AC81" s="8"/>
      <c r="AD81" s="1"/>
      <c r="AH81" s="8"/>
      <c r="AI81" s="1"/>
      <c r="AM81" s="8"/>
      <c r="AN81" s="1"/>
      <c r="AS81" s="1"/>
      <c r="AX81" s="1"/>
    </row>
    <row r="82" spans="17:50" ht="18">
      <c r="Q82" s="1"/>
      <c r="S82" s="8"/>
      <c r="T82" s="1"/>
      <c r="V82" s="1"/>
      <c r="X82" s="8"/>
      <c r="Y82" s="1"/>
      <c r="AA82" s="1"/>
      <c r="AC82" s="8"/>
      <c r="AD82" s="1"/>
      <c r="AH82" s="8"/>
      <c r="AI82" s="1"/>
      <c r="AM82" s="8"/>
      <c r="AN82" s="1"/>
      <c r="AS82" s="1"/>
      <c r="AX82" s="1"/>
    </row>
    <row r="83" spans="17:50" ht="18">
      <c r="Q83" s="1"/>
      <c r="S83" s="8"/>
      <c r="T83" s="1"/>
      <c r="V83" s="1"/>
      <c r="X83" s="8"/>
      <c r="Y83" s="1"/>
      <c r="AA83" s="1"/>
      <c r="AC83" s="8"/>
      <c r="AD83" s="1"/>
      <c r="AH83" s="8"/>
      <c r="AI83" s="1"/>
      <c r="AM83" s="8"/>
      <c r="AN83" s="1"/>
      <c r="AS83" s="1"/>
      <c r="AX83" s="1"/>
    </row>
    <row r="84" spans="17:50" ht="18">
      <c r="Q84" s="1"/>
      <c r="S84" s="8"/>
      <c r="T84" s="1"/>
      <c r="V84" s="1"/>
      <c r="X84" s="8"/>
      <c r="Y84" s="1"/>
      <c r="AA84" s="1"/>
      <c r="AC84" s="8"/>
      <c r="AD84" s="1"/>
      <c r="AH84" s="8"/>
      <c r="AI84" s="1"/>
      <c r="AM84" s="8"/>
      <c r="AN84" s="1"/>
      <c r="AS84" s="1"/>
      <c r="AX84" s="1"/>
    </row>
    <row r="85" spans="17:50" ht="18">
      <c r="Q85" s="1"/>
      <c r="S85" s="8"/>
      <c r="T85" s="1"/>
      <c r="V85" s="1"/>
      <c r="X85" s="8"/>
      <c r="Y85" s="1"/>
      <c r="AA85" s="1"/>
      <c r="AC85" s="8"/>
      <c r="AD85" s="1"/>
      <c r="AH85" s="8"/>
      <c r="AI85" s="1"/>
      <c r="AM85" s="8"/>
      <c r="AN85" s="1"/>
      <c r="AS85" s="1"/>
      <c r="AX85" s="1"/>
    </row>
    <row r="86" spans="17:50" ht="18">
      <c r="Q86" s="1"/>
      <c r="S86" s="8"/>
      <c r="T86" s="1"/>
      <c r="V86" s="1"/>
      <c r="X86" s="8"/>
      <c r="Y86" s="1"/>
      <c r="AA86" s="1"/>
      <c r="AC86" s="8"/>
      <c r="AD86" s="1"/>
      <c r="AH86" s="8"/>
      <c r="AI86" s="1"/>
      <c r="AM86" s="8"/>
      <c r="AN86" s="1"/>
      <c r="AS86" s="1"/>
      <c r="AX86" s="1"/>
    </row>
    <row r="87" spans="17:50" ht="18">
      <c r="Q87" s="1"/>
      <c r="S87" s="8"/>
      <c r="T87" s="1"/>
      <c r="V87" s="1"/>
      <c r="X87" s="8"/>
      <c r="Y87" s="1"/>
      <c r="AA87" s="1"/>
      <c r="AC87" s="8"/>
      <c r="AD87" s="1"/>
      <c r="AH87" s="8"/>
      <c r="AI87" s="1"/>
      <c r="AM87" s="8"/>
      <c r="AN87" s="1"/>
      <c r="AS87" s="1"/>
      <c r="AX87" s="1"/>
    </row>
    <row r="88" spans="17:50" ht="18">
      <c r="Q88" s="1"/>
      <c r="S88" s="8"/>
      <c r="T88" s="1"/>
      <c r="V88" s="1"/>
      <c r="X88" s="8"/>
      <c r="Y88" s="1"/>
      <c r="AA88" s="1"/>
      <c r="AC88" s="8"/>
      <c r="AD88" s="1"/>
      <c r="AH88" s="8"/>
      <c r="AI88" s="1"/>
      <c r="AM88" s="8"/>
      <c r="AN88" s="1"/>
      <c r="AS88" s="1"/>
      <c r="AX88" s="1"/>
    </row>
    <row r="89" spans="17:50" ht="18">
      <c r="Q89" s="1"/>
      <c r="S89" s="8"/>
      <c r="T89" s="1"/>
      <c r="V89" s="1"/>
      <c r="X89" s="8"/>
      <c r="Y89" s="1"/>
      <c r="AA89" s="1"/>
      <c r="AC89" s="8"/>
      <c r="AD89" s="1"/>
      <c r="AH89" s="8"/>
      <c r="AI89" s="1"/>
      <c r="AM89" s="8"/>
      <c r="AN89" s="1"/>
      <c r="AS89" s="1"/>
      <c r="AX89" s="1"/>
    </row>
    <row r="90" spans="17:50" ht="18">
      <c r="Q90" s="1"/>
      <c r="S90" s="8"/>
      <c r="T90" s="1"/>
      <c r="V90" s="1"/>
      <c r="X90" s="8"/>
      <c r="Y90" s="1"/>
      <c r="AA90" s="1"/>
      <c r="AC90" s="8"/>
      <c r="AD90" s="1"/>
      <c r="AH90" s="8"/>
      <c r="AI90" s="1"/>
      <c r="AM90" s="8"/>
      <c r="AN90" s="1"/>
      <c r="AS90" s="1"/>
      <c r="AX90" s="1"/>
    </row>
    <row r="91" spans="17:50" ht="18">
      <c r="Q91" s="1"/>
      <c r="S91" s="8"/>
      <c r="T91" s="1"/>
      <c r="V91" s="1"/>
      <c r="X91" s="8"/>
      <c r="Y91" s="1"/>
      <c r="AA91" s="1"/>
      <c r="AC91" s="8"/>
      <c r="AD91" s="1"/>
      <c r="AH91" s="8"/>
      <c r="AI91" s="1"/>
      <c r="AM91" s="8"/>
      <c r="AN91" s="1"/>
      <c r="AS91" s="1"/>
      <c r="AX91" s="1"/>
    </row>
    <row r="92" spans="17:50" ht="18">
      <c r="Q92" s="1"/>
      <c r="S92" s="8"/>
      <c r="T92" s="1"/>
      <c r="V92" s="1"/>
      <c r="X92" s="8"/>
      <c r="Y92" s="1"/>
      <c r="AA92" s="1"/>
      <c r="AC92" s="8"/>
      <c r="AD92" s="1"/>
      <c r="AH92" s="8"/>
      <c r="AI92" s="1"/>
      <c r="AM92" s="8"/>
      <c r="AN92" s="1"/>
      <c r="AS92" s="1"/>
      <c r="AX92" s="1"/>
    </row>
    <row r="93" spans="17:50" ht="18">
      <c r="Q93" s="1"/>
      <c r="S93" s="8"/>
      <c r="T93" s="1"/>
      <c r="V93" s="1"/>
      <c r="X93" s="8"/>
      <c r="Y93" s="1"/>
      <c r="AA93" s="1"/>
      <c r="AC93" s="8"/>
      <c r="AD93" s="1"/>
      <c r="AH93" s="8"/>
      <c r="AI93" s="1"/>
      <c r="AM93" s="8"/>
      <c r="AN93" s="1"/>
      <c r="AS93" s="1"/>
      <c r="AX93" s="1"/>
    </row>
    <row r="94" spans="17:50" ht="18">
      <c r="Q94" s="1"/>
      <c r="S94" s="8"/>
      <c r="T94" s="1"/>
      <c r="V94" s="1"/>
      <c r="X94" s="8"/>
      <c r="Y94" s="1"/>
      <c r="AA94" s="1"/>
      <c r="AC94" s="8"/>
      <c r="AD94" s="1"/>
      <c r="AH94" s="8"/>
      <c r="AI94" s="1"/>
      <c r="AM94" s="8"/>
      <c r="AN94" s="1"/>
      <c r="AS94" s="1"/>
      <c r="AX94" s="1"/>
    </row>
    <row r="95" spans="17:50" ht="18">
      <c r="Q95" s="1"/>
      <c r="S95" s="8"/>
      <c r="T95" s="1"/>
      <c r="V95" s="1"/>
      <c r="X95" s="8"/>
      <c r="Y95" s="1"/>
      <c r="AA95" s="1"/>
      <c r="AC95" s="8"/>
      <c r="AD95" s="1"/>
      <c r="AH95" s="8"/>
      <c r="AI95" s="1"/>
      <c r="AM95" s="8"/>
      <c r="AN95" s="1"/>
      <c r="AS95" s="1"/>
      <c r="AX95" s="1"/>
    </row>
    <row r="96" spans="17:50" ht="18">
      <c r="Q96" s="1"/>
      <c r="S96" s="8"/>
      <c r="T96" s="1"/>
      <c r="V96" s="1"/>
      <c r="X96" s="8"/>
      <c r="Y96" s="1"/>
      <c r="AA96" s="1"/>
      <c r="AC96" s="8"/>
      <c r="AD96" s="1"/>
      <c r="AH96" s="8"/>
      <c r="AI96" s="1"/>
      <c r="AM96" s="8"/>
      <c r="AN96" s="1"/>
      <c r="AS96" s="1"/>
      <c r="AX96" s="1"/>
    </row>
    <row r="97" spans="17:50" ht="18">
      <c r="Q97" s="1"/>
      <c r="S97" s="8"/>
      <c r="T97" s="1"/>
      <c r="V97" s="1"/>
      <c r="X97" s="8"/>
      <c r="Y97" s="1"/>
      <c r="AA97" s="1"/>
      <c r="AC97" s="8"/>
      <c r="AD97" s="1"/>
      <c r="AH97" s="8"/>
      <c r="AI97" s="1"/>
      <c r="AM97" s="8"/>
      <c r="AN97" s="1"/>
      <c r="AS97" s="1"/>
      <c r="AX97" s="1"/>
    </row>
    <row r="98" spans="17:50" ht="18">
      <c r="Q98" s="1"/>
      <c r="S98" s="8"/>
      <c r="T98" s="1"/>
      <c r="V98" s="1"/>
      <c r="X98" s="8"/>
      <c r="Y98" s="1"/>
      <c r="AA98" s="1"/>
      <c r="AC98" s="8"/>
      <c r="AD98" s="1"/>
      <c r="AH98" s="8"/>
      <c r="AI98" s="1"/>
      <c r="AM98" s="8"/>
      <c r="AN98" s="1"/>
      <c r="AS98" s="1"/>
      <c r="AX98" s="1"/>
    </row>
    <row r="99" spans="17:50" ht="18">
      <c r="Q99" s="1"/>
      <c r="S99" s="8"/>
      <c r="T99" s="1"/>
      <c r="V99" s="1"/>
      <c r="X99" s="8"/>
      <c r="Y99" s="1"/>
      <c r="AA99" s="1"/>
      <c r="AC99" s="8"/>
      <c r="AD99" s="1"/>
      <c r="AH99" s="8"/>
      <c r="AI99" s="1"/>
      <c r="AM99" s="8"/>
      <c r="AN99" s="1"/>
      <c r="AS99" s="1"/>
      <c r="AX99" s="1"/>
    </row>
    <row r="100" spans="17:50" ht="18">
      <c r="Q100" s="1"/>
      <c r="S100" s="8"/>
      <c r="T100" s="1"/>
      <c r="V100" s="1"/>
      <c r="X100" s="8"/>
      <c r="Y100" s="1"/>
      <c r="AA100" s="1"/>
      <c r="AC100" s="8"/>
      <c r="AD100" s="1"/>
      <c r="AH100" s="8"/>
      <c r="AI100" s="1"/>
      <c r="AM100" s="8"/>
      <c r="AN100" s="1"/>
      <c r="AS100" s="1"/>
      <c r="AX100" s="1"/>
    </row>
    <row r="101" spans="17:50" ht="18">
      <c r="Q101" s="1"/>
      <c r="S101" s="8"/>
      <c r="T101" s="1"/>
      <c r="V101" s="1"/>
      <c r="X101" s="8"/>
      <c r="Y101" s="1"/>
      <c r="AA101" s="1"/>
      <c r="AC101" s="8"/>
      <c r="AD101" s="1"/>
      <c r="AH101" s="8"/>
      <c r="AI101" s="1"/>
      <c r="AM101" s="8"/>
      <c r="AN101" s="1"/>
      <c r="AS101" s="1"/>
      <c r="AX101" s="1"/>
    </row>
    <row r="102" spans="17:50" ht="18">
      <c r="Q102" s="1"/>
      <c r="S102" s="8"/>
      <c r="T102" s="1"/>
      <c r="V102" s="1"/>
      <c r="X102" s="8"/>
      <c r="Y102" s="1"/>
      <c r="AA102" s="1"/>
      <c r="AC102" s="8"/>
      <c r="AD102" s="1"/>
      <c r="AH102" s="8"/>
      <c r="AI102" s="1"/>
      <c r="AM102" s="8"/>
      <c r="AN102" s="1"/>
      <c r="AS102" s="1"/>
      <c r="AX102" s="1"/>
    </row>
    <row r="103" spans="17:50" ht="18">
      <c r="Q103" s="1"/>
      <c r="S103" s="8"/>
      <c r="T103" s="1"/>
      <c r="V103" s="1"/>
      <c r="X103" s="8"/>
      <c r="Y103" s="1"/>
      <c r="AA103" s="1"/>
      <c r="AC103" s="8"/>
      <c r="AD103" s="1"/>
      <c r="AH103" s="8"/>
      <c r="AI103" s="1"/>
      <c r="AM103" s="8"/>
      <c r="AN103" s="1"/>
      <c r="AS103" s="1"/>
      <c r="AX103" s="1"/>
    </row>
    <row r="104" spans="17:50" ht="18">
      <c r="Q104" s="1"/>
      <c r="S104" s="8"/>
      <c r="T104" s="1"/>
      <c r="V104" s="1"/>
      <c r="X104" s="8"/>
      <c r="Y104" s="1"/>
      <c r="AA104" s="1"/>
      <c r="AC104" s="8"/>
      <c r="AD104" s="1"/>
      <c r="AH104" s="8"/>
      <c r="AI104" s="1"/>
      <c r="AM104" s="8"/>
      <c r="AN104" s="1"/>
      <c r="AS104" s="1"/>
      <c r="AX104" s="1"/>
    </row>
    <row r="105" spans="17:50" ht="18">
      <c r="Q105" s="1"/>
      <c r="S105" s="8"/>
      <c r="T105" s="1"/>
      <c r="V105" s="1"/>
      <c r="X105" s="8"/>
      <c r="Y105" s="1"/>
      <c r="AA105" s="1"/>
      <c r="AC105" s="8"/>
      <c r="AD105" s="1"/>
      <c r="AH105" s="8"/>
      <c r="AI105" s="1"/>
      <c r="AM105" s="8"/>
      <c r="AN105" s="1"/>
      <c r="AS105" s="1"/>
      <c r="AX105" s="1"/>
    </row>
    <row r="106" spans="17:50" ht="18">
      <c r="Q106" s="1"/>
      <c r="S106" s="8"/>
      <c r="T106" s="1"/>
      <c r="V106" s="1"/>
      <c r="X106" s="8"/>
      <c r="Y106" s="1"/>
      <c r="AA106" s="1"/>
      <c r="AC106" s="8"/>
      <c r="AD106" s="1"/>
      <c r="AH106" s="8"/>
      <c r="AI106" s="1"/>
      <c r="AM106" s="8"/>
      <c r="AN106" s="1"/>
      <c r="AS106" s="1"/>
      <c r="AX106" s="1"/>
    </row>
    <row r="107" spans="17:50" ht="18">
      <c r="Q107" s="1"/>
      <c r="S107" s="8"/>
      <c r="T107" s="1"/>
      <c r="V107" s="1"/>
      <c r="X107" s="8"/>
      <c r="Y107" s="1"/>
      <c r="AA107" s="1"/>
      <c r="AC107" s="8"/>
      <c r="AD107" s="1"/>
      <c r="AH107" s="8"/>
      <c r="AI107" s="1"/>
      <c r="AM107" s="8"/>
      <c r="AN107" s="1"/>
      <c r="AS107" s="1"/>
      <c r="AX107" s="1"/>
    </row>
    <row r="108" spans="17:50" ht="18">
      <c r="Q108" s="1"/>
      <c r="S108" s="8"/>
      <c r="T108" s="1"/>
      <c r="V108" s="1"/>
      <c r="X108" s="8"/>
      <c r="Y108" s="1"/>
      <c r="AA108" s="1"/>
      <c r="AC108" s="8"/>
      <c r="AD108" s="1"/>
      <c r="AH108" s="8"/>
      <c r="AI108" s="1"/>
      <c r="AM108" s="8"/>
      <c r="AN108" s="1"/>
      <c r="AS108" s="1"/>
      <c r="AX108" s="1"/>
    </row>
    <row r="109" spans="17:50" ht="18">
      <c r="Q109" s="1"/>
      <c r="S109" s="8"/>
      <c r="T109" s="1"/>
      <c r="V109" s="1"/>
      <c r="X109" s="8"/>
      <c r="Y109" s="1"/>
      <c r="AA109" s="1"/>
      <c r="AC109" s="8"/>
      <c r="AD109" s="1"/>
      <c r="AH109" s="8"/>
      <c r="AI109" s="1"/>
      <c r="AM109" s="8"/>
      <c r="AN109" s="1"/>
      <c r="AS109" s="1"/>
      <c r="AX109" s="1"/>
    </row>
    <row r="110" spans="17:50" ht="18">
      <c r="Q110" s="1"/>
      <c r="S110" s="8"/>
      <c r="T110" s="1"/>
      <c r="V110" s="1"/>
      <c r="X110" s="8"/>
      <c r="Y110" s="1"/>
      <c r="AA110" s="1"/>
      <c r="AC110" s="8"/>
      <c r="AD110" s="1"/>
      <c r="AH110" s="8"/>
      <c r="AI110" s="1"/>
      <c r="AM110" s="8"/>
      <c r="AN110" s="1"/>
      <c r="AS110" s="1"/>
      <c r="AX110" s="1"/>
    </row>
    <row r="111" spans="17:50" ht="18">
      <c r="Q111" s="1"/>
      <c r="S111" s="8"/>
      <c r="T111" s="1"/>
      <c r="V111" s="1"/>
      <c r="X111" s="8"/>
      <c r="Y111" s="1"/>
      <c r="AA111" s="1"/>
      <c r="AC111" s="8"/>
      <c r="AD111" s="1"/>
      <c r="AH111" s="8"/>
      <c r="AI111" s="1"/>
      <c r="AM111" s="8"/>
      <c r="AN111" s="1"/>
      <c r="AS111" s="1"/>
      <c r="AX111" s="1"/>
    </row>
    <row r="112" spans="17:50" ht="18">
      <c r="Q112" s="1"/>
      <c r="S112" s="8"/>
      <c r="T112" s="1"/>
      <c r="V112" s="1"/>
      <c r="X112" s="8"/>
      <c r="Y112" s="1"/>
      <c r="AA112" s="1"/>
      <c r="AC112" s="8"/>
      <c r="AD112" s="1"/>
      <c r="AH112" s="8"/>
      <c r="AI112" s="1"/>
      <c r="AM112" s="8"/>
      <c r="AN112" s="1"/>
      <c r="AS112" s="1"/>
      <c r="AX112" s="1"/>
    </row>
    <row r="113" spans="17:50" ht="18">
      <c r="Q113" s="1"/>
      <c r="S113" s="8"/>
      <c r="T113" s="1"/>
      <c r="V113" s="1"/>
      <c r="X113" s="8"/>
      <c r="Y113" s="1"/>
      <c r="AA113" s="1"/>
      <c r="AC113" s="8"/>
      <c r="AD113" s="1"/>
      <c r="AH113" s="8"/>
      <c r="AI113" s="1"/>
      <c r="AM113" s="8"/>
      <c r="AN113" s="1"/>
      <c r="AS113" s="1"/>
      <c r="AX113" s="1"/>
    </row>
    <row r="114" spans="17:50" ht="18">
      <c r="Q114" s="1"/>
      <c r="S114" s="8"/>
      <c r="T114" s="1"/>
      <c r="V114" s="1"/>
      <c r="X114" s="8"/>
      <c r="Y114" s="1"/>
      <c r="AA114" s="1"/>
      <c r="AC114" s="8"/>
      <c r="AD114" s="1"/>
      <c r="AH114" s="8"/>
      <c r="AI114" s="1"/>
      <c r="AM114" s="8"/>
      <c r="AN114" s="1"/>
      <c r="AS114" s="1"/>
      <c r="AX114" s="1"/>
    </row>
    <row r="115" spans="17:50" ht="18">
      <c r="Q115" s="1"/>
      <c r="S115" s="8"/>
      <c r="T115" s="1"/>
      <c r="V115" s="1"/>
      <c r="X115" s="8"/>
      <c r="Y115" s="1"/>
      <c r="AA115" s="1"/>
      <c r="AC115" s="8"/>
      <c r="AD115" s="1"/>
      <c r="AH115" s="8"/>
      <c r="AI115" s="1"/>
      <c r="AM115" s="8"/>
      <c r="AN115" s="1"/>
      <c r="AS115" s="1"/>
      <c r="AX115" s="1"/>
    </row>
  </sheetData>
  <sheetProtection/>
  <mergeCells count="64">
    <mergeCell ref="A1:O1"/>
    <mergeCell ref="F3:F4"/>
    <mergeCell ref="D3:D4"/>
    <mergeCell ref="AT3:AT4"/>
    <mergeCell ref="AO3:AO4"/>
    <mergeCell ref="AJ3:AJ4"/>
    <mergeCell ref="AE3:AE4"/>
    <mergeCell ref="AF3:AF4"/>
    <mergeCell ref="AG3:AG4"/>
    <mergeCell ref="AI3:AI4"/>
    <mergeCell ref="R2:V2"/>
    <mergeCell ref="W2:AA2"/>
    <mergeCell ref="AD3:AD4"/>
    <mergeCell ref="AA3:AA4"/>
    <mergeCell ref="AC3:AC4"/>
    <mergeCell ref="X3:X4"/>
    <mergeCell ref="Z3:Z4"/>
    <mergeCell ref="U3:U4"/>
    <mergeCell ref="AV2:AZ2"/>
    <mergeCell ref="AB2:AF2"/>
    <mergeCell ref="AG2:AK2"/>
    <mergeCell ref="AL2:AP2"/>
    <mergeCell ref="AQ2:AU2"/>
    <mergeCell ref="AZ3:AZ4"/>
    <mergeCell ref="AP3:AP4"/>
    <mergeCell ref="AU3:AU4"/>
    <mergeCell ref="AQ3:AQ4"/>
    <mergeCell ref="AV3:AV4"/>
    <mergeCell ref="AY3:AY4"/>
    <mergeCell ref="L3:L4"/>
    <mergeCell ref="AB3:AB4"/>
    <mergeCell ref="Y3:Y4"/>
    <mergeCell ref="V3:V4"/>
    <mergeCell ref="AN3:AN4"/>
    <mergeCell ref="AL3:AL4"/>
    <mergeCell ref="AK3:AK4"/>
    <mergeCell ref="O3:O4"/>
    <mergeCell ref="C3:C4"/>
    <mergeCell ref="E3:E4"/>
    <mergeCell ref="AS3:AS4"/>
    <mergeCell ref="AX3:AX4"/>
    <mergeCell ref="AW3:AW4"/>
    <mergeCell ref="AR3:AR4"/>
    <mergeCell ref="P3:P4"/>
    <mergeCell ref="W3:W4"/>
    <mergeCell ref="S3:S4"/>
    <mergeCell ref="G3:G4"/>
    <mergeCell ref="H3:H4"/>
    <mergeCell ref="Q3:Q4"/>
    <mergeCell ref="R3:R4"/>
    <mergeCell ref="N3:N4"/>
    <mergeCell ref="I3:I4"/>
    <mergeCell ref="J3:J4"/>
    <mergeCell ref="K3:K4"/>
    <mergeCell ref="A41:I41"/>
    <mergeCell ref="AM3:AM4"/>
    <mergeCell ref="AH3:AH4"/>
    <mergeCell ref="A2:A4"/>
    <mergeCell ref="B2:B4"/>
    <mergeCell ref="M3:M4"/>
    <mergeCell ref="C2:G2"/>
    <mergeCell ref="M2:Q2"/>
    <mergeCell ref="T3:T4"/>
    <mergeCell ref="H2:L2"/>
  </mergeCells>
  <printOptions/>
  <pageMargins left="0.3937007874015748" right="0.3937007874015748" top="0.984251968503937" bottom="0.984251968503937" header="0.5118110236220472" footer="0.5118110236220472"/>
  <pageSetup fitToWidth="3" fitToHeight="1" horizontalDpi="600" verticalDpi="600" orientation="landscape" paperSize="9" scale="65" r:id="rId2"/>
  <colBreaks count="1" manualBreakCount="1">
    <brk id="21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2020-08-05T06:21:12Z</cp:lastPrinted>
  <dcterms:created xsi:type="dcterms:W3CDTF">2006-11-08T10:58:51Z</dcterms:created>
  <dcterms:modified xsi:type="dcterms:W3CDTF">2020-08-05T06:21:16Z</dcterms:modified>
  <cp:category/>
  <cp:version/>
  <cp:contentType/>
  <cp:contentStatus/>
</cp:coreProperties>
</file>