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2017" sheetId="1" r:id="rId1"/>
  </sheets>
  <definedNames>
    <definedName name="_xlnm.Print_Area" localSheetId="0">'2017'!$A$1:$AZ$38</definedName>
  </definedNames>
  <calcPr fullCalcOnLoad="1"/>
</workbook>
</file>

<file path=xl/sharedStrings.xml><?xml version="1.0" encoding="utf-8"?>
<sst xmlns="http://schemas.openxmlformats.org/spreadsheetml/2006/main" count="97" uniqueCount="54">
  <si>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</si>
  <si>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</si>
  <si>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</si>
  <si>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</si>
  <si>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</si>
  <si>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</si>
  <si>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</si>
  <si>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</si>
  <si>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</si>
  <si>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</si>
  <si>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</si>
  <si>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</si>
  <si>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</si>
  <si>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</si>
  <si>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</si>
  <si>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</si>
  <si>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</si>
  <si>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</si>
  <si>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</si>
  <si>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</si>
  <si>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</si>
  <si>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</si>
  <si>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</si>
  <si>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</si>
  <si>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</si>
  <si>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</si>
  <si>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</si>
  <si>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</si>
  <si>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</si>
  <si>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</si>
  <si>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</si>
  <si>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</si>
  <si>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</si>
  <si>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</si>
  <si>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</si>
  <si>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</si>
  <si>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</si>
  <si>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</si>
  <si>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</si>
  <si>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</si>
  <si>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</si>
  <si>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</si>
  <si>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</si>
  <si>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</si>
  <si>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</si>
  <si>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</si>
  <si>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</si>
  <si>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</si>
  <si>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 xml:space="preserve"> Выполнение плана по доходам консолидированного бюджета Константиновского района на 1 августа2019 года (по отчету)</t>
  </si>
  <si>
    <t>Фактич.поступление на 01.08.19</t>
  </si>
  <si>
    <t>План 7-и месяцев</t>
  </si>
  <si>
    <t>Отклонение 7-и месяцев</t>
  </si>
  <si>
    <t>Отклонение7-и месяцев</t>
  </si>
  <si>
    <t>Отклонение  7-и месяцев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</si>
</sst>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4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173" fontId="9" fillId="33" borderId="22" xfId="0" applyNumberFormat="1" applyFont="1" applyFill="1" applyBorder="1" applyAlignment="1">
      <alignment horizontal="center" vertical="center"/>
    </xf>
    <xf numFmtId="173" fontId="9" fillId="33" borderId="23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4" fontId="9" fillId="33" borderId="24" xfId="0" applyNumberFormat="1" applyFont="1" applyFill="1" applyBorder="1" applyAlignment="1">
      <alignment horizontal="center" vertical="center"/>
    </xf>
    <xf numFmtId="173" fontId="9" fillId="33" borderId="25" xfId="0" applyNumberFormat="1" applyFont="1" applyFill="1" applyBorder="1" applyAlignment="1">
      <alignment horizontal="center" vertical="center"/>
    </xf>
    <xf numFmtId="173" fontId="9" fillId="33" borderId="26" xfId="0" applyNumberFormat="1" applyFont="1" applyFill="1" applyBorder="1" applyAlignment="1">
      <alignment horizontal="center" vertical="center"/>
    </xf>
    <xf numFmtId="174" fontId="9" fillId="33" borderId="27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0" borderId="29" xfId="0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173" fontId="9" fillId="0" borderId="31" xfId="0" applyNumberFormat="1" applyFont="1" applyBorder="1" applyAlignment="1">
      <alignment horizontal="center" vertical="center"/>
    </xf>
    <xf numFmtId="173" fontId="9" fillId="0" borderId="29" xfId="0" applyNumberFormat="1" applyFont="1" applyBorder="1" applyAlignment="1">
      <alignment horizontal="center" vertical="center"/>
    </xf>
    <xf numFmtId="174" fontId="9" fillId="0" borderId="32" xfId="0" applyNumberFormat="1" applyFont="1" applyFill="1" applyBorder="1" applyAlignment="1">
      <alignment horizontal="center" vertical="center"/>
    </xf>
    <xf numFmtId="173" fontId="12" fillId="0" borderId="3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33" xfId="0" applyNumberFormat="1" applyFont="1" applyBorder="1" applyAlignment="1">
      <alignment horizontal="center" vertical="center"/>
    </xf>
    <xf numFmtId="173" fontId="9" fillId="0" borderId="34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35" xfId="0" applyNumberFormat="1" applyFont="1" applyFill="1" applyBorder="1" applyAlignment="1">
      <alignment horizontal="center" vertical="center"/>
    </xf>
    <xf numFmtId="173" fontId="9" fillId="0" borderId="34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173" fontId="10" fillId="0" borderId="33" xfId="0" applyNumberFormat="1" applyFont="1" applyBorder="1" applyAlignment="1">
      <alignment horizontal="center" vertical="center"/>
    </xf>
    <xf numFmtId="173" fontId="10" fillId="0" borderId="34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31" xfId="0" applyNumberFormat="1" applyFont="1" applyBorder="1" applyAlignment="1">
      <alignment horizontal="center" vertical="center"/>
    </xf>
    <xf numFmtId="174" fontId="10" fillId="0" borderId="35" xfId="0" applyNumberFormat="1" applyFont="1" applyFill="1" applyBorder="1" applyAlignment="1">
      <alignment horizontal="center" vertical="center"/>
    </xf>
    <xf numFmtId="173" fontId="10" fillId="0" borderId="34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left" vertical="center"/>
    </xf>
    <xf numFmtId="174" fontId="2" fillId="33" borderId="0" xfId="0" applyNumberFormat="1" applyFont="1" applyFill="1" applyBorder="1" applyAlignment="1">
      <alignment vertical="center"/>
    </xf>
    <xf numFmtId="173" fontId="9" fillId="0" borderId="31" xfId="0" applyNumberFormat="1" applyFont="1" applyFill="1" applyBorder="1" applyAlignment="1">
      <alignment horizontal="center" vertical="center"/>
    </xf>
    <xf numFmtId="173" fontId="13" fillId="0" borderId="34" xfId="0" applyNumberFormat="1" applyFont="1" applyBorder="1" applyAlignment="1">
      <alignment horizontal="center" vertical="center"/>
    </xf>
    <xf numFmtId="173" fontId="13" fillId="0" borderId="31" xfId="0" applyNumberFormat="1" applyFont="1" applyBorder="1" applyAlignment="1">
      <alignment horizontal="center" vertical="center"/>
    </xf>
    <xf numFmtId="174" fontId="12" fillId="0" borderId="35" xfId="0" applyNumberFormat="1" applyFont="1" applyFill="1" applyBorder="1" applyAlignment="1">
      <alignment horizontal="center" vertical="center"/>
    </xf>
    <xf numFmtId="173" fontId="12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174" fontId="13" fillId="0" borderId="35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173" fontId="9" fillId="34" borderId="22" xfId="0" applyNumberFormat="1" applyFont="1" applyFill="1" applyBorder="1" applyAlignment="1">
      <alignment horizontal="center" vertical="center"/>
    </xf>
    <xf numFmtId="173" fontId="9" fillId="34" borderId="20" xfId="0" applyNumberFormat="1" applyFont="1" applyFill="1" applyBorder="1" applyAlignment="1">
      <alignment horizontal="center" vertical="center"/>
    </xf>
    <xf numFmtId="173" fontId="9" fillId="34" borderId="23" xfId="0" applyNumberFormat="1" applyFont="1" applyFill="1" applyBorder="1" applyAlignment="1">
      <alignment horizontal="center" vertical="center"/>
    </xf>
    <xf numFmtId="174" fontId="9" fillId="34" borderId="24" xfId="0" applyNumberFormat="1" applyFont="1" applyFill="1" applyBorder="1" applyAlignment="1">
      <alignment horizontal="center" vertical="center"/>
    </xf>
    <xf numFmtId="173" fontId="9" fillId="34" borderId="28" xfId="0" applyNumberFormat="1" applyFont="1" applyFill="1" applyBorder="1" applyAlignment="1">
      <alignment horizontal="center" vertical="center"/>
    </xf>
    <xf numFmtId="174" fontId="9" fillId="34" borderId="27" xfId="0" applyNumberFormat="1" applyFont="1" applyFill="1" applyBorder="1" applyAlignment="1">
      <alignment horizontal="center" vertical="center"/>
    </xf>
    <xf numFmtId="173" fontId="9" fillId="34" borderId="26" xfId="0" applyNumberFormat="1" applyFont="1" applyFill="1" applyBorder="1" applyAlignment="1">
      <alignment horizontal="center" vertical="center"/>
    </xf>
    <xf numFmtId="173" fontId="9" fillId="34" borderId="25" xfId="0" applyNumberFormat="1" applyFont="1" applyFill="1" applyBorder="1" applyAlignment="1">
      <alignment horizontal="center" vertical="center"/>
    </xf>
    <xf numFmtId="174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31" xfId="0" applyNumberFormat="1" applyFont="1" applyFill="1" applyBorder="1" applyAlignment="1">
      <alignment horizontal="center" vertical="center"/>
    </xf>
    <xf numFmtId="173" fontId="69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1" fillId="0" borderId="0" xfId="0" applyFont="1" applyBorder="1" applyAlignment="1">
      <alignment/>
    </xf>
    <xf numFmtId="0" fontId="69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35" xfId="0" applyNumberFormat="1" applyFont="1" applyFill="1" applyBorder="1" applyAlignment="1">
      <alignment horizontal="center" vertical="center"/>
    </xf>
    <xf numFmtId="9" fontId="10" fillId="0" borderId="35" xfId="0" applyNumberFormat="1" applyFont="1" applyFill="1" applyBorder="1" applyAlignment="1">
      <alignment horizontal="center" vertical="center"/>
    </xf>
    <xf numFmtId="9" fontId="13" fillId="0" borderId="35" xfId="0" applyNumberFormat="1" applyFont="1" applyFill="1" applyBorder="1" applyAlignment="1">
      <alignment horizontal="center" vertical="center"/>
    </xf>
    <xf numFmtId="9" fontId="12" fillId="0" borderId="35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35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39" xfId="0" applyNumberFormat="1" applyFont="1" applyBorder="1" applyAlignment="1">
      <alignment horizontal="center" vertical="center"/>
    </xf>
    <xf numFmtId="173" fontId="12" fillId="0" borderId="12" xfId="0" applyNumberFormat="1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9" fillId="0" borderId="40" xfId="0" applyNumberFormat="1" applyFont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12" fillId="0" borderId="15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4" fontId="12" fillId="0" borderId="1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3" fontId="10" fillId="0" borderId="15" xfId="0" applyNumberFormat="1" applyFont="1" applyBorder="1" applyAlignment="1">
      <alignment horizontal="center" vertical="center"/>
    </xf>
    <xf numFmtId="173" fontId="9" fillId="0" borderId="15" xfId="0" applyNumberFormat="1" applyFont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173" fontId="10" fillId="0" borderId="17" xfId="0" applyNumberFormat="1" applyFont="1" applyBorder="1" applyAlignment="1">
      <alignment horizontal="center" vertical="center"/>
    </xf>
    <xf numFmtId="173" fontId="10" fillId="0" borderId="14" xfId="0" applyNumberFormat="1" applyFont="1" applyFill="1" applyBorder="1" applyAlignment="1">
      <alignment horizontal="center" vertical="center"/>
    </xf>
    <xf numFmtId="173" fontId="10" fillId="0" borderId="17" xfId="0" applyNumberFormat="1" applyFont="1" applyFill="1" applyBorder="1" applyAlignment="1">
      <alignment horizontal="center" vertical="center"/>
    </xf>
    <xf numFmtId="173" fontId="10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13" fillId="0" borderId="31" xfId="0" applyNumberFormat="1" applyFont="1" applyBorder="1" applyAlignment="1">
      <alignment horizontal="center" vertical="center"/>
    </xf>
    <xf numFmtId="173" fontId="72" fillId="0" borderId="34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173" fontId="73" fillId="0" borderId="34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42584404"/>
        <c:axId val="47715317"/>
      </c:barChart>
      <c:catAx>
        <c:axId val="4258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15317"/>
        <c:crosses val="autoZero"/>
        <c:auto val="1"/>
        <c:lblOffset val="100"/>
        <c:tickLblSkip val="1"/>
        <c:noMultiLvlLbl val="0"/>
      </c:catAx>
      <c:valAx>
        <c:axId val="47715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4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784670"/>
        <c:axId val="39735439"/>
      </c:barChart>
      <c:catAx>
        <c:axId val="267846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735439"/>
        <c:crosses val="autoZero"/>
        <c:auto val="1"/>
        <c:lblOffset val="100"/>
        <c:tickLblSkip val="1"/>
        <c:noMultiLvlLbl val="0"/>
      </c:catAx>
      <c:valAx>
        <c:axId val="397354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784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2074632"/>
        <c:axId val="64453961"/>
      </c:bar3DChart>
      <c:catAx>
        <c:axId val="2207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453961"/>
        <c:crosses val="autoZero"/>
        <c:auto val="1"/>
        <c:lblOffset val="100"/>
        <c:tickLblSkip val="1"/>
        <c:noMultiLvlLbl val="0"/>
      </c:catAx>
      <c:valAx>
        <c:axId val="64453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7463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3214738"/>
        <c:axId val="53388323"/>
      </c:bar3DChart>
      <c:catAx>
        <c:axId val="4321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388323"/>
        <c:crosses val="autoZero"/>
        <c:auto val="1"/>
        <c:lblOffset val="100"/>
        <c:tickLblSkip val="1"/>
        <c:noMultiLvlLbl val="0"/>
      </c:catAx>
      <c:valAx>
        <c:axId val="53388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14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0732860"/>
        <c:axId val="29486877"/>
      </c:bar3DChart>
      <c:catAx>
        <c:axId val="1073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486877"/>
        <c:crosses val="autoZero"/>
        <c:auto val="1"/>
        <c:lblOffset val="100"/>
        <c:tickLblSkip val="1"/>
        <c:noMultiLvlLbl val="0"/>
      </c:catAx>
      <c:valAx>
        <c:axId val="29486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28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0</xdr:rowOff>
    </xdr:from>
    <xdr:to>
      <xdr:col>15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5725" y="8429625"/>
        <a:ext cx="13525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23</xdr:col>
      <xdr:colOff>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15211425" y="8429625"/>
        <a:ext cx="4514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38</xdr:row>
      <xdr:rowOff>0</xdr:rowOff>
    </xdr:from>
    <xdr:to>
      <xdr:col>32</xdr:col>
      <xdr:colOff>428625</xdr:colOff>
      <xdr:row>38</xdr:row>
      <xdr:rowOff>0</xdr:rowOff>
    </xdr:to>
    <xdr:graphicFrame>
      <xdr:nvGraphicFramePr>
        <xdr:cNvPr id="3" name="Chart 3"/>
        <xdr:cNvGraphicFramePr/>
      </xdr:nvGraphicFramePr>
      <xdr:xfrm>
        <a:off x="20478750" y="8429625"/>
        <a:ext cx="659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38</xdr:row>
      <xdr:rowOff>0</xdr:rowOff>
    </xdr:from>
    <xdr:to>
      <xdr:col>39</xdr:col>
      <xdr:colOff>762000</xdr:colOff>
      <xdr:row>38</xdr:row>
      <xdr:rowOff>0</xdr:rowOff>
    </xdr:to>
    <xdr:graphicFrame>
      <xdr:nvGraphicFramePr>
        <xdr:cNvPr id="4" name="Chart 4"/>
        <xdr:cNvGraphicFramePr/>
      </xdr:nvGraphicFramePr>
      <xdr:xfrm>
        <a:off x="27174825" y="8429625"/>
        <a:ext cx="5715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38</xdr:row>
      <xdr:rowOff>0</xdr:rowOff>
    </xdr:from>
    <xdr:to>
      <xdr:col>49</xdr:col>
      <xdr:colOff>238125</xdr:colOff>
      <xdr:row>38</xdr:row>
      <xdr:rowOff>0</xdr:rowOff>
    </xdr:to>
    <xdr:graphicFrame>
      <xdr:nvGraphicFramePr>
        <xdr:cNvPr id="5" name="Chart 5"/>
        <xdr:cNvGraphicFramePr/>
      </xdr:nvGraphicFramePr>
      <xdr:xfrm>
        <a:off x="34442400" y="8429625"/>
        <a:ext cx="5619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3"/>
  <sheetViews>
    <sheetView tabSelected="1" zoomScale="9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O19" sqref="O19"/>
    </sheetView>
  </sheetViews>
  <sheetFormatPr defaultColWidth="9.125" defaultRowHeight="12.75"/>
  <cols>
    <col min="1" max="1" width="3.875" style="1" customWidth="1"/>
    <col min="2" max="2" width="34.125" style="1" customWidth="1"/>
    <col min="3" max="3" width="11.375" style="1" customWidth="1"/>
    <col min="4" max="4" width="11.125" style="1" customWidth="1"/>
    <col min="5" max="5" width="10.375" style="1" customWidth="1"/>
    <col min="6" max="6" width="10.25390625" style="1" customWidth="1"/>
    <col min="7" max="7" width="10.50390625" style="2" customWidth="1"/>
    <col min="8" max="8" width="10.625" style="1" customWidth="1"/>
    <col min="9" max="9" width="11.375" style="9" customWidth="1"/>
    <col min="10" max="10" width="11.625" style="1" customWidth="1"/>
    <col min="11" max="11" width="10.00390625" style="1" customWidth="1"/>
    <col min="12" max="12" width="10.50390625" style="2" customWidth="1"/>
    <col min="13" max="13" width="12.00390625" style="1" customWidth="1"/>
    <col min="14" max="14" width="10.875" style="1" customWidth="1"/>
    <col min="15" max="15" width="10.00390625" style="8" customWidth="1"/>
    <col min="16" max="16" width="10.375" style="1" customWidth="1"/>
    <col min="17" max="17" width="10.625" style="2" customWidth="1"/>
    <col min="18" max="19" width="10.00390625" style="1" customWidth="1"/>
    <col min="20" max="20" width="10.375" style="8" customWidth="1"/>
    <col min="21" max="21" width="9.875" style="1" customWidth="1"/>
    <col min="22" max="22" width="10.375" style="2" customWidth="1"/>
    <col min="23" max="23" width="8.625" style="1" customWidth="1"/>
    <col min="24" max="24" width="9.875" style="1" customWidth="1"/>
    <col min="25" max="25" width="10.625" style="8" customWidth="1"/>
    <col min="26" max="26" width="10.125" style="1" customWidth="1"/>
    <col min="27" max="27" width="10.00390625" style="2" customWidth="1"/>
    <col min="28" max="28" width="9.125" style="1" customWidth="1"/>
    <col min="29" max="29" width="9.50390625" style="1" customWidth="1"/>
    <col min="30" max="30" width="11.375" style="8" customWidth="1"/>
    <col min="31" max="31" width="9.50390625" style="1" customWidth="1"/>
    <col min="32" max="32" width="10.625" style="1" customWidth="1"/>
    <col min="33" max="34" width="10.125" style="1" customWidth="1"/>
    <col min="35" max="35" width="9.875" style="8" customWidth="1"/>
    <col min="36" max="36" width="9.875" style="1" customWidth="1"/>
    <col min="37" max="37" width="10.00390625" style="1" customWidth="1"/>
    <col min="38" max="39" width="11.00390625" style="1" customWidth="1"/>
    <col min="40" max="40" width="10.00390625" style="8" customWidth="1"/>
    <col min="41" max="41" width="10.00390625" style="1" customWidth="1"/>
    <col min="42" max="42" width="10.375" style="1" customWidth="1"/>
    <col min="43" max="44" width="9.625" style="1" customWidth="1"/>
    <col min="45" max="45" width="11.00390625" style="8" customWidth="1"/>
    <col min="46" max="46" width="9.625" style="1" customWidth="1"/>
    <col min="47" max="47" width="10.50390625" style="1" customWidth="1"/>
    <col min="48" max="49" width="10.125" style="1" customWidth="1"/>
    <col min="50" max="50" width="11.125" style="8" customWidth="1"/>
    <col min="51" max="51" width="9.875" style="1" customWidth="1"/>
    <col min="52" max="52" width="10.50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4921875" style="1" hidden="1" customWidth="1"/>
    <col min="98" max="114" width="9.125" style="1" hidden="1" customWidth="1"/>
    <col min="115" max="115" width="57.00390625" style="1" customWidth="1"/>
    <col min="116" max="116" width="184.50390625" style="1" customWidth="1"/>
    <col min="117" max="124" width="9.125" style="1" hidden="1" customWidth="1"/>
    <col min="125" max="16384" width="9.125" style="1" customWidth="1"/>
  </cols>
  <sheetData>
    <row r="1" spans="1:53" s="100" customFormat="1" ht="17.25" customHeight="1">
      <c r="A1" s="146" t="s">
        <v>48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  <c r="N1" s="147"/>
      <c r="O1" s="147"/>
      <c r="P1" s="97"/>
      <c r="Q1" s="98"/>
      <c r="R1" s="99"/>
      <c r="T1" s="101"/>
      <c r="V1" s="102"/>
      <c r="Y1" s="101"/>
      <c r="AA1" s="102"/>
      <c r="AD1" s="101"/>
      <c r="AI1" s="101"/>
      <c r="AN1" s="101"/>
      <c r="AS1" s="101"/>
      <c r="AX1" s="101"/>
      <c r="AZ1" s="102"/>
      <c r="BA1" s="102"/>
    </row>
    <row r="2" spans="1:53" s="12" customFormat="1" ht="15" customHeight="1">
      <c r="A2" s="148" t="s">
        <v>0</v>
      </c>
      <c r="B2" s="160" t="s">
        <v>1</v>
      </c>
      <c r="C2" s="165" t="s">
        <v>15</v>
      </c>
      <c r="D2" s="166"/>
      <c r="E2" s="166"/>
      <c r="F2" s="166"/>
      <c r="G2" s="167"/>
      <c r="H2" s="169" t="s">
        <v>14</v>
      </c>
      <c r="I2" s="154"/>
      <c r="J2" s="154"/>
      <c r="K2" s="154"/>
      <c r="L2" s="170"/>
      <c r="M2" s="168" t="s">
        <v>2</v>
      </c>
      <c r="N2" s="154"/>
      <c r="O2" s="154"/>
      <c r="P2" s="154"/>
      <c r="Q2" s="155"/>
      <c r="R2" s="154" t="s">
        <v>7</v>
      </c>
      <c r="S2" s="154"/>
      <c r="T2" s="154"/>
      <c r="U2" s="154"/>
      <c r="V2" s="155"/>
      <c r="W2" s="154" t="s">
        <v>12</v>
      </c>
      <c r="X2" s="154"/>
      <c r="Y2" s="154"/>
      <c r="Z2" s="154"/>
      <c r="AA2" s="155"/>
      <c r="AB2" s="154" t="s">
        <v>11</v>
      </c>
      <c r="AC2" s="154"/>
      <c r="AD2" s="154"/>
      <c r="AE2" s="154"/>
      <c r="AF2" s="155"/>
      <c r="AG2" s="154" t="s">
        <v>13</v>
      </c>
      <c r="AH2" s="154"/>
      <c r="AI2" s="154"/>
      <c r="AJ2" s="154"/>
      <c r="AK2" s="155"/>
      <c r="AL2" s="154" t="s">
        <v>10</v>
      </c>
      <c r="AM2" s="154"/>
      <c r="AN2" s="154"/>
      <c r="AO2" s="154"/>
      <c r="AP2" s="155"/>
      <c r="AQ2" s="154" t="s">
        <v>9</v>
      </c>
      <c r="AR2" s="154"/>
      <c r="AS2" s="154"/>
      <c r="AT2" s="154"/>
      <c r="AU2" s="155"/>
      <c r="AV2" s="154" t="s">
        <v>8</v>
      </c>
      <c r="AW2" s="154"/>
      <c r="AX2" s="154"/>
      <c r="AY2" s="154"/>
      <c r="AZ2" s="155"/>
      <c r="BA2" s="4"/>
    </row>
    <row r="3" spans="1:53" s="12" customFormat="1" ht="19.5" customHeight="1">
      <c r="A3" s="159"/>
      <c r="B3" s="161"/>
      <c r="C3" s="156" t="s">
        <v>6</v>
      </c>
      <c r="D3" s="148" t="s">
        <v>50</v>
      </c>
      <c r="E3" s="148" t="s">
        <v>49</v>
      </c>
      <c r="F3" s="148" t="s">
        <v>53</v>
      </c>
      <c r="G3" s="150" t="s">
        <v>20</v>
      </c>
      <c r="H3" s="152" t="s">
        <v>6</v>
      </c>
      <c r="I3" s="148" t="s">
        <v>50</v>
      </c>
      <c r="J3" s="148" t="s">
        <v>49</v>
      </c>
      <c r="K3" s="148" t="s">
        <v>51</v>
      </c>
      <c r="L3" s="148" t="s">
        <v>20</v>
      </c>
      <c r="M3" s="163" t="s">
        <v>6</v>
      </c>
      <c r="N3" s="148" t="s">
        <v>50</v>
      </c>
      <c r="O3" s="148" t="s">
        <v>49</v>
      </c>
      <c r="P3" s="148" t="s">
        <v>51</v>
      </c>
      <c r="Q3" s="150" t="s">
        <v>20</v>
      </c>
      <c r="R3" s="152" t="s">
        <v>6</v>
      </c>
      <c r="S3" s="148" t="s">
        <v>50</v>
      </c>
      <c r="T3" s="148" t="s">
        <v>49</v>
      </c>
      <c r="U3" s="148" t="s">
        <v>52</v>
      </c>
      <c r="V3" s="150" t="s">
        <v>20</v>
      </c>
      <c r="W3" s="152" t="s">
        <v>6</v>
      </c>
      <c r="X3" s="148" t="s">
        <v>50</v>
      </c>
      <c r="Y3" s="148" t="s">
        <v>49</v>
      </c>
      <c r="Z3" s="148" t="s">
        <v>51</v>
      </c>
      <c r="AA3" s="150" t="s">
        <v>20</v>
      </c>
      <c r="AB3" s="152" t="s">
        <v>6</v>
      </c>
      <c r="AC3" s="148" t="s">
        <v>50</v>
      </c>
      <c r="AD3" s="148" t="s">
        <v>49</v>
      </c>
      <c r="AE3" s="148" t="s">
        <v>51</v>
      </c>
      <c r="AF3" s="150" t="s">
        <v>20</v>
      </c>
      <c r="AG3" s="152" t="s">
        <v>6</v>
      </c>
      <c r="AH3" s="148" t="s">
        <v>50</v>
      </c>
      <c r="AI3" s="148" t="s">
        <v>49</v>
      </c>
      <c r="AJ3" s="148" t="s">
        <v>51</v>
      </c>
      <c r="AK3" s="150" t="s">
        <v>20</v>
      </c>
      <c r="AL3" s="152" t="s">
        <v>6</v>
      </c>
      <c r="AM3" s="148" t="s">
        <v>50</v>
      </c>
      <c r="AN3" s="148" t="s">
        <v>49</v>
      </c>
      <c r="AO3" s="148" t="s">
        <v>51</v>
      </c>
      <c r="AP3" s="150" t="s">
        <v>20</v>
      </c>
      <c r="AQ3" s="152" t="s">
        <v>6</v>
      </c>
      <c r="AR3" s="148" t="s">
        <v>50</v>
      </c>
      <c r="AS3" s="148" t="s">
        <v>49</v>
      </c>
      <c r="AT3" s="148" t="s">
        <v>51</v>
      </c>
      <c r="AU3" s="150" t="s">
        <v>20</v>
      </c>
      <c r="AV3" s="152" t="s">
        <v>6</v>
      </c>
      <c r="AW3" s="148" t="s">
        <v>50</v>
      </c>
      <c r="AX3" s="148" t="s">
        <v>49</v>
      </c>
      <c r="AY3" s="148" t="s">
        <v>51</v>
      </c>
      <c r="AZ3" s="150" t="s">
        <v>20</v>
      </c>
      <c r="BA3" s="5"/>
    </row>
    <row r="4" spans="1:53" s="12" customFormat="1" ht="27" customHeight="1">
      <c r="A4" s="149"/>
      <c r="B4" s="162"/>
      <c r="C4" s="157"/>
      <c r="D4" s="149"/>
      <c r="E4" s="149"/>
      <c r="F4" s="149"/>
      <c r="G4" s="151"/>
      <c r="H4" s="153"/>
      <c r="I4" s="149"/>
      <c r="J4" s="149"/>
      <c r="K4" s="149"/>
      <c r="L4" s="149"/>
      <c r="M4" s="164"/>
      <c r="N4" s="149"/>
      <c r="O4" s="149"/>
      <c r="P4" s="149"/>
      <c r="Q4" s="151"/>
      <c r="R4" s="153"/>
      <c r="S4" s="149"/>
      <c r="T4" s="149"/>
      <c r="U4" s="149"/>
      <c r="V4" s="151"/>
      <c r="W4" s="153"/>
      <c r="X4" s="149"/>
      <c r="Y4" s="149"/>
      <c r="Z4" s="149"/>
      <c r="AA4" s="151"/>
      <c r="AB4" s="153"/>
      <c r="AC4" s="149"/>
      <c r="AD4" s="149"/>
      <c r="AE4" s="149"/>
      <c r="AF4" s="151"/>
      <c r="AG4" s="153"/>
      <c r="AH4" s="149"/>
      <c r="AI4" s="149"/>
      <c r="AJ4" s="149"/>
      <c r="AK4" s="151"/>
      <c r="AL4" s="153"/>
      <c r="AM4" s="149"/>
      <c r="AN4" s="149"/>
      <c r="AO4" s="149"/>
      <c r="AP4" s="151"/>
      <c r="AQ4" s="153"/>
      <c r="AR4" s="149"/>
      <c r="AS4" s="149"/>
      <c r="AT4" s="149"/>
      <c r="AU4" s="151"/>
      <c r="AV4" s="153"/>
      <c r="AW4" s="149"/>
      <c r="AX4" s="149"/>
      <c r="AY4" s="149"/>
      <c r="AZ4" s="151"/>
      <c r="BA4" s="5"/>
    </row>
    <row r="5" spans="1:53" s="12" customFormat="1" ht="12" customHeight="1" thickBot="1">
      <c r="A5" s="13">
        <v>1</v>
      </c>
      <c r="B5" s="14">
        <v>2</v>
      </c>
      <c r="C5" s="15">
        <v>3</v>
      </c>
      <c r="D5" s="16">
        <v>4</v>
      </c>
      <c r="E5" s="13">
        <v>5</v>
      </c>
      <c r="F5" s="13">
        <v>6</v>
      </c>
      <c r="G5" s="17">
        <v>7</v>
      </c>
      <c r="H5" s="16">
        <v>8</v>
      </c>
      <c r="I5" s="16">
        <v>9</v>
      </c>
      <c r="J5" s="13">
        <v>10</v>
      </c>
      <c r="K5" s="13">
        <v>11</v>
      </c>
      <c r="L5" s="13">
        <v>12</v>
      </c>
      <c r="M5" s="16">
        <v>13</v>
      </c>
      <c r="N5" s="16">
        <v>14</v>
      </c>
      <c r="O5" s="13">
        <v>15</v>
      </c>
      <c r="P5" s="13">
        <v>16</v>
      </c>
      <c r="Q5" s="17">
        <v>17</v>
      </c>
      <c r="R5" s="18">
        <v>18</v>
      </c>
      <c r="S5" s="18">
        <v>19</v>
      </c>
      <c r="T5" s="19">
        <v>20</v>
      </c>
      <c r="U5" s="19">
        <v>21</v>
      </c>
      <c r="V5" s="20">
        <v>22</v>
      </c>
      <c r="W5" s="18">
        <v>23</v>
      </c>
      <c r="X5" s="18">
        <v>24</v>
      </c>
      <c r="Y5" s="19">
        <v>25</v>
      </c>
      <c r="Z5" s="19">
        <v>26</v>
      </c>
      <c r="AA5" s="20">
        <v>27</v>
      </c>
      <c r="AB5" s="21">
        <v>28</v>
      </c>
      <c r="AC5" s="21">
        <v>29</v>
      </c>
      <c r="AD5" s="22">
        <v>30</v>
      </c>
      <c r="AE5" s="22">
        <v>31</v>
      </c>
      <c r="AF5" s="23">
        <v>32</v>
      </c>
      <c r="AG5" s="21">
        <v>33</v>
      </c>
      <c r="AH5" s="24">
        <v>34</v>
      </c>
      <c r="AI5" s="25">
        <v>35</v>
      </c>
      <c r="AJ5" s="144">
        <v>36</v>
      </c>
      <c r="AK5" s="26">
        <v>37</v>
      </c>
      <c r="AL5" s="24">
        <v>38</v>
      </c>
      <c r="AM5" s="24">
        <v>39</v>
      </c>
      <c r="AN5" s="22">
        <v>40</v>
      </c>
      <c r="AO5" s="22">
        <v>41</v>
      </c>
      <c r="AP5" s="23">
        <v>42</v>
      </c>
      <c r="AQ5" s="21">
        <v>43</v>
      </c>
      <c r="AR5" s="21">
        <v>44</v>
      </c>
      <c r="AS5" s="22">
        <v>45</v>
      </c>
      <c r="AT5" s="22">
        <v>46</v>
      </c>
      <c r="AU5" s="23">
        <v>47</v>
      </c>
      <c r="AV5" s="21">
        <v>48</v>
      </c>
      <c r="AW5" s="22">
        <v>49</v>
      </c>
      <c r="AX5" s="22">
        <v>50</v>
      </c>
      <c r="AY5" s="22">
        <v>51</v>
      </c>
      <c r="AZ5" s="23">
        <v>52</v>
      </c>
      <c r="BA5" s="27"/>
    </row>
    <row r="6" spans="1:53" s="39" customFormat="1" ht="15" customHeight="1" thickBot="1">
      <c r="A6" s="28"/>
      <c r="B6" s="29" t="s">
        <v>21</v>
      </c>
      <c r="C6" s="30">
        <f>H6+M6</f>
        <v>207441.7</v>
      </c>
      <c r="D6" s="31">
        <f aca="true" t="shared" si="0" ref="D6:D34">I6+N6</f>
        <v>106964.6</v>
      </c>
      <c r="E6" s="32">
        <f>J6+O6</f>
        <v>131158.2</v>
      </c>
      <c r="F6" s="31">
        <f>E6-D6</f>
        <v>24193.600000000006</v>
      </c>
      <c r="G6" s="33">
        <f>E6/C6</f>
        <v>0.6322653545550388</v>
      </c>
      <c r="H6" s="31">
        <f>H7+H8+H9+H18</f>
        <v>124620.5</v>
      </c>
      <c r="I6" s="31">
        <f>I7+I8+I9+I18</f>
        <v>70471.5</v>
      </c>
      <c r="J6" s="31">
        <f>J7+J8+J9+J18</f>
        <v>85875.4</v>
      </c>
      <c r="K6" s="31">
        <f>J6-I6</f>
        <v>15403.899999999994</v>
      </c>
      <c r="L6" s="33">
        <f aca="true" t="shared" si="1" ref="L6:L12">J6/H6</f>
        <v>0.6890952933104906</v>
      </c>
      <c r="M6" s="31">
        <f>M7+M8+M9+M13+M18</f>
        <v>82821.2</v>
      </c>
      <c r="N6" s="31">
        <f>N7+N8+N9+N13+N18</f>
        <v>36493.1</v>
      </c>
      <c r="O6" s="31">
        <f>O7+O8+O9+O13+O18</f>
        <v>45282.8</v>
      </c>
      <c r="P6" s="31">
        <f>O6-N6</f>
        <v>8789.700000000004</v>
      </c>
      <c r="Q6" s="33">
        <f>O6/M6</f>
        <v>0.5467537297213757</v>
      </c>
      <c r="R6" s="35">
        <f>R7+R8+R9+R13+R18</f>
        <v>1651.0000000000002</v>
      </c>
      <c r="S6" s="35">
        <f>S7+S8+S9+S13+S18</f>
        <v>290.5</v>
      </c>
      <c r="T6" s="35">
        <f>T7+T8+T9+T13+T18</f>
        <v>477.90000000000003</v>
      </c>
      <c r="U6" s="35">
        <f>T6-S6</f>
        <v>187.40000000000003</v>
      </c>
      <c r="V6" s="36">
        <f>T6/R6</f>
        <v>0.2894609327680194</v>
      </c>
      <c r="W6" s="35">
        <f>W7+W8+W9+W13+W18</f>
        <v>3985.5999999999995</v>
      </c>
      <c r="X6" s="35">
        <f>X7+X8+X9+X13+X18</f>
        <v>1253.2</v>
      </c>
      <c r="Y6" s="35">
        <f>Y7+Y8+Y9+Y13+Y18</f>
        <v>1717.5</v>
      </c>
      <c r="Z6" s="35">
        <f>Y6-X6</f>
        <v>464.29999999999995</v>
      </c>
      <c r="AA6" s="36">
        <f>Y6/W6</f>
        <v>0.4309263348052991</v>
      </c>
      <c r="AB6" s="35">
        <f>AB7+AB8+AB9+AB13+AB18</f>
        <v>6209.2</v>
      </c>
      <c r="AC6" s="35">
        <f>AC7+AC8+AC9+AC13+AC18</f>
        <v>3501.3</v>
      </c>
      <c r="AD6" s="35">
        <f>AD7+AD8+AD9+AD13+AD18</f>
        <v>3711.6</v>
      </c>
      <c r="AE6" s="35">
        <f>AD6-AC6</f>
        <v>210.29999999999973</v>
      </c>
      <c r="AF6" s="36">
        <f>AD6/AB6</f>
        <v>0.5977581653030987</v>
      </c>
      <c r="AG6" s="35">
        <f>AG7+AG8+AG9+AG13+AG18</f>
        <v>48961.4</v>
      </c>
      <c r="AH6" s="35">
        <f>AH7+AH8+AH9+AH13+AH18</f>
        <v>21921.4</v>
      </c>
      <c r="AI6" s="35">
        <f>AI7+AI8+AI9+AI13+AI18</f>
        <v>27077.9</v>
      </c>
      <c r="AJ6" s="35">
        <f>AI6-AH6</f>
        <v>5156.5</v>
      </c>
      <c r="AK6" s="36">
        <f>AI6/AG6</f>
        <v>0.5530458687864318</v>
      </c>
      <c r="AL6" s="35">
        <f>AL7+AL8+AL9+AL13+AL18</f>
        <v>11684.8</v>
      </c>
      <c r="AM6" s="35">
        <f>AM7+AM8+AM9+AM13+AM18</f>
        <v>5468.900000000001</v>
      </c>
      <c r="AN6" s="35">
        <f>AN7+AN8+AN9+AN13+AN18</f>
        <v>7012</v>
      </c>
      <c r="AO6" s="31">
        <f>AN6-AM6</f>
        <v>1543.0999999999995</v>
      </c>
      <c r="AP6" s="33">
        <f>AN6/AL6</f>
        <v>0.6000958510201287</v>
      </c>
      <c r="AQ6" s="35">
        <f>AQ7++AQ8+AQ9+AQ13+AQ18</f>
        <v>5814.400000000001</v>
      </c>
      <c r="AR6" s="35">
        <f>AR7++AR8+AR9+AR13+AR18</f>
        <v>2411.2999999999997</v>
      </c>
      <c r="AS6" s="35">
        <f>AS7++AS8+AS9+AS13+AS18</f>
        <v>3161.4</v>
      </c>
      <c r="AT6" s="31">
        <f>AS6-AR6</f>
        <v>750.1000000000004</v>
      </c>
      <c r="AU6" s="33">
        <f>AS6/AQ6</f>
        <v>0.5437190423775453</v>
      </c>
      <c r="AV6" s="35">
        <f>AV7+AV8+AV9+AV13+AV18</f>
        <v>4514.8</v>
      </c>
      <c r="AW6" s="35">
        <f>AW7+AW8+AW9+AW13+AW18</f>
        <v>1646.5</v>
      </c>
      <c r="AX6" s="35">
        <f>AX7+AX8+AX9+AX13+AX18</f>
        <v>2124.5000000000005</v>
      </c>
      <c r="AY6" s="31">
        <f>AX6-AW6</f>
        <v>478.00000000000045</v>
      </c>
      <c r="AZ6" s="33">
        <f>AX6/AV6</f>
        <v>0.470563480109861</v>
      </c>
      <c r="BA6" s="38"/>
    </row>
    <row r="7" spans="1:53" s="11" customFormat="1" ht="15" customHeight="1">
      <c r="A7" s="46">
        <v>1</v>
      </c>
      <c r="B7" s="120" t="s">
        <v>40</v>
      </c>
      <c r="C7" s="48">
        <f aca="true" t="shared" si="2" ref="C7:C18">H7+M7</f>
        <v>114574.9</v>
      </c>
      <c r="D7" s="49">
        <f t="shared" si="0"/>
        <v>57478.3</v>
      </c>
      <c r="E7" s="50">
        <f aca="true" t="shared" si="3" ref="E7:E12">J7+O7</f>
        <v>58594</v>
      </c>
      <c r="F7" s="42">
        <f aca="true" t="shared" si="4" ref="F7:F18">E7-D7</f>
        <v>1115.699999999997</v>
      </c>
      <c r="G7" s="51">
        <f>E7/C7</f>
        <v>0.5114034574762885</v>
      </c>
      <c r="H7" s="49">
        <v>93276.2</v>
      </c>
      <c r="I7" s="49">
        <v>46811.9</v>
      </c>
      <c r="J7" s="49">
        <v>47638.3</v>
      </c>
      <c r="K7" s="42">
        <f aca="true" t="shared" si="5" ref="K7:K12">J7-I7</f>
        <v>826.4000000000015</v>
      </c>
      <c r="L7" s="51">
        <f t="shared" si="1"/>
        <v>0.5107229925747404</v>
      </c>
      <c r="M7" s="52">
        <f>R7+W7+AB7+AG7+AL7+AQ7+AV7</f>
        <v>21298.7</v>
      </c>
      <c r="N7" s="53">
        <f aca="true" t="shared" si="6" ref="N7:N18">S7+X7+AC7+AH7+AM7+AR7+AW7</f>
        <v>10666.399999999998</v>
      </c>
      <c r="O7" s="52">
        <f>T7+Y7+AD7+AI7+AN7+AS7+AX7</f>
        <v>10955.7</v>
      </c>
      <c r="P7" s="42">
        <f>O7-N7</f>
        <v>289.3000000000029</v>
      </c>
      <c r="Q7" s="51">
        <f>O7/M7</f>
        <v>0.5143835069746041</v>
      </c>
      <c r="R7" s="49">
        <v>162.5</v>
      </c>
      <c r="S7" s="49">
        <v>73</v>
      </c>
      <c r="T7" s="50">
        <v>73</v>
      </c>
      <c r="U7" s="42">
        <f>T7-S7</f>
        <v>0</v>
      </c>
      <c r="V7" s="51">
        <f>T7/R7</f>
        <v>0.4492307692307692</v>
      </c>
      <c r="W7" s="49">
        <v>427</v>
      </c>
      <c r="X7" s="49">
        <v>227.4</v>
      </c>
      <c r="Y7" s="50">
        <v>227.3</v>
      </c>
      <c r="Z7" s="42">
        <f>Y7-X7</f>
        <v>-0.09999999999999432</v>
      </c>
      <c r="AA7" s="51">
        <f>Y7/W7</f>
        <v>0.5323185011709602</v>
      </c>
      <c r="AB7" s="49">
        <v>414.7</v>
      </c>
      <c r="AC7" s="49">
        <v>235.9</v>
      </c>
      <c r="AD7" s="50">
        <v>235.9</v>
      </c>
      <c r="AE7" s="42">
        <f>AD7-AC7</f>
        <v>0</v>
      </c>
      <c r="AF7" s="51">
        <f>AD7/AB7</f>
        <v>0.568844948155293</v>
      </c>
      <c r="AG7" s="49">
        <v>16768.2</v>
      </c>
      <c r="AH7" s="49">
        <v>8518.4</v>
      </c>
      <c r="AI7" s="50">
        <v>8807.7</v>
      </c>
      <c r="AJ7" s="42">
        <f>AI7-AH7</f>
        <v>289.3000000000011</v>
      </c>
      <c r="AK7" s="51">
        <f>AI7/AG7</f>
        <v>0.525262103266898</v>
      </c>
      <c r="AL7" s="49">
        <v>1660</v>
      </c>
      <c r="AM7" s="49">
        <v>801.9</v>
      </c>
      <c r="AN7" s="50">
        <v>801.9</v>
      </c>
      <c r="AO7" s="42">
        <f>AN7-AM7</f>
        <v>0</v>
      </c>
      <c r="AP7" s="51">
        <f>AN7/AL7</f>
        <v>0.4830722891566265</v>
      </c>
      <c r="AQ7" s="49">
        <v>1021</v>
      </c>
      <c r="AR7" s="49">
        <v>530.3</v>
      </c>
      <c r="AS7" s="49">
        <v>530.3</v>
      </c>
      <c r="AT7" s="42">
        <f>AS7-AR7</f>
        <v>0</v>
      </c>
      <c r="AU7" s="51">
        <f>AS7/AQ7</f>
        <v>0.5193927522037218</v>
      </c>
      <c r="AV7" s="49">
        <v>845.3</v>
      </c>
      <c r="AW7" s="50">
        <v>279.5</v>
      </c>
      <c r="AX7" s="50">
        <v>279.6</v>
      </c>
      <c r="AY7" s="42">
        <f>AX7-AW7</f>
        <v>0.10000000000002274</v>
      </c>
      <c r="AZ7" s="51">
        <f>AX7/AV7</f>
        <v>0.33077014077842193</v>
      </c>
      <c r="BA7" s="54"/>
    </row>
    <row r="8" spans="1:53" s="11" customFormat="1" ht="15" customHeight="1">
      <c r="A8" s="46">
        <v>2</v>
      </c>
      <c r="B8" s="47" t="s">
        <v>41</v>
      </c>
      <c r="C8" s="48">
        <f t="shared" si="2"/>
        <v>11880.3</v>
      </c>
      <c r="D8" s="49">
        <f t="shared" si="0"/>
        <v>6281.3</v>
      </c>
      <c r="E8" s="50">
        <f t="shared" si="3"/>
        <v>6605.8</v>
      </c>
      <c r="F8" s="42">
        <f t="shared" si="4"/>
        <v>324.5</v>
      </c>
      <c r="G8" s="51">
        <f>E8/C8</f>
        <v>0.5560297298889759</v>
      </c>
      <c r="H8" s="49">
        <v>8433.1</v>
      </c>
      <c r="I8" s="49">
        <v>4695</v>
      </c>
      <c r="J8" s="49">
        <v>4689.1</v>
      </c>
      <c r="K8" s="42">
        <f t="shared" si="5"/>
        <v>-5.899999999999636</v>
      </c>
      <c r="L8" s="51">
        <f t="shared" si="1"/>
        <v>0.556035147217512</v>
      </c>
      <c r="M8" s="52">
        <f>R8+W8+AB8+AG8+AL8+AQ8+AV8</f>
        <v>3447.2</v>
      </c>
      <c r="N8" s="53">
        <f>S8+X8+AC8+AH8+AM8+AR8+AW8</f>
        <v>1586.3</v>
      </c>
      <c r="O8" s="52">
        <f>T8+Y8+AD8+AI8+AN8+AS8+AX8</f>
        <v>1916.7</v>
      </c>
      <c r="P8" s="42">
        <f>O8-N8</f>
        <v>330.4000000000001</v>
      </c>
      <c r="Q8" s="51">
        <f>O8/M8</f>
        <v>0.556016477140868</v>
      </c>
      <c r="R8" s="49"/>
      <c r="S8" s="49"/>
      <c r="T8" s="49"/>
      <c r="U8" s="42"/>
      <c r="V8" s="51"/>
      <c r="W8" s="49"/>
      <c r="X8" s="49"/>
      <c r="Y8" s="49"/>
      <c r="Z8" s="42"/>
      <c r="AA8" s="51"/>
      <c r="AB8" s="49"/>
      <c r="AC8" s="49"/>
      <c r="AD8" s="49"/>
      <c r="AE8" s="42"/>
      <c r="AF8" s="51"/>
      <c r="AG8" s="49">
        <v>3447.2</v>
      </c>
      <c r="AH8" s="49">
        <v>1586.3</v>
      </c>
      <c r="AI8" s="49">
        <v>1916.7</v>
      </c>
      <c r="AJ8" s="42">
        <f>AI8-AH8</f>
        <v>330.4000000000001</v>
      </c>
      <c r="AK8" s="51">
        <f>AI8/AG8</f>
        <v>0.556016477140868</v>
      </c>
      <c r="AL8" s="49"/>
      <c r="AM8" s="49"/>
      <c r="AN8" s="49"/>
      <c r="AO8" s="42"/>
      <c r="AP8" s="51"/>
      <c r="AQ8" s="49"/>
      <c r="AR8" s="49"/>
      <c r="AS8" s="49"/>
      <c r="AT8" s="42"/>
      <c r="AU8" s="51"/>
      <c r="AV8" s="49"/>
      <c r="AW8" s="50"/>
      <c r="AX8" s="49"/>
      <c r="AY8" s="42"/>
      <c r="AZ8" s="51"/>
      <c r="BA8" s="54"/>
    </row>
    <row r="9" spans="1:53" s="11" customFormat="1" ht="15" customHeight="1">
      <c r="A9" s="46">
        <v>3</v>
      </c>
      <c r="B9" s="47" t="s">
        <v>42</v>
      </c>
      <c r="C9" s="48">
        <f t="shared" si="2"/>
        <v>29579.199999999997</v>
      </c>
      <c r="D9" s="49">
        <f t="shared" si="0"/>
        <v>27732</v>
      </c>
      <c r="E9" s="50">
        <f t="shared" si="3"/>
        <v>49989.7</v>
      </c>
      <c r="F9" s="42">
        <f t="shared" si="4"/>
        <v>22257.699999999997</v>
      </c>
      <c r="G9" s="51">
        <f>E9/C9</f>
        <v>1.6900288040244498</v>
      </c>
      <c r="H9" s="49">
        <f>H10+H11+H12</f>
        <v>18230.8</v>
      </c>
      <c r="I9" s="49">
        <f>I10+I11+I12</f>
        <v>16383.6</v>
      </c>
      <c r="J9" s="49">
        <f>J10+J11+J12</f>
        <v>30472.5</v>
      </c>
      <c r="K9" s="42">
        <f t="shared" si="5"/>
        <v>14088.9</v>
      </c>
      <c r="L9" s="51">
        <f t="shared" si="1"/>
        <v>1.671484520701231</v>
      </c>
      <c r="M9" s="52">
        <f>R9+W9+AB9+AG9+AL9+AQ9+AV9</f>
        <v>11348.4</v>
      </c>
      <c r="N9" s="53">
        <f t="shared" si="6"/>
        <v>11348.4</v>
      </c>
      <c r="O9" s="52">
        <f>T9+Y9+AD9+AI9+AN9+AS9+AX9</f>
        <v>19517.2</v>
      </c>
      <c r="P9" s="42">
        <f>O9-N9</f>
        <v>8168.800000000001</v>
      </c>
      <c r="Q9" s="51">
        <f>O9/M9</f>
        <v>1.7198195340312292</v>
      </c>
      <c r="R9" s="49">
        <f>R10+R11</f>
        <v>140.2</v>
      </c>
      <c r="S9" s="50">
        <f>S10+S11</f>
        <v>140.2</v>
      </c>
      <c r="T9" s="49">
        <f>T10+T11</f>
        <v>327.6</v>
      </c>
      <c r="U9" s="42">
        <f>T9-S9</f>
        <v>187.40000000000003</v>
      </c>
      <c r="V9" s="51">
        <f>T9/R9</f>
        <v>2.336661911554922</v>
      </c>
      <c r="W9" s="49">
        <f>W10+W11</f>
        <v>527.7</v>
      </c>
      <c r="X9" s="50">
        <f>X10+X11</f>
        <v>527.7</v>
      </c>
      <c r="Y9" s="49">
        <f>Y10+Y11</f>
        <v>991.9</v>
      </c>
      <c r="Z9" s="42">
        <f>Y9-X9</f>
        <v>464.19999999999993</v>
      </c>
      <c r="AA9" s="51">
        <f>Y9/W9</f>
        <v>1.8796664771650557</v>
      </c>
      <c r="AB9" s="49">
        <f>AB10+AB11</f>
        <v>3115.9</v>
      </c>
      <c r="AC9" s="50">
        <f>AC10+AC11</f>
        <v>3115.9</v>
      </c>
      <c r="AD9" s="49">
        <f>AD10+AD11</f>
        <v>3326.2</v>
      </c>
      <c r="AE9" s="42">
        <f>AD9-AC9</f>
        <v>210.29999999999973</v>
      </c>
      <c r="AF9" s="51">
        <f>AD9/AB9</f>
        <v>1.0674925382714464</v>
      </c>
      <c r="AG9" s="49">
        <f>AG10+AG11</f>
        <v>3586.8</v>
      </c>
      <c r="AH9" s="50">
        <f>AH10+AH11</f>
        <v>3586.8</v>
      </c>
      <c r="AI9" s="49">
        <f>AI10+AI11</f>
        <v>8126</v>
      </c>
      <c r="AJ9" s="42">
        <f>AI9-AH9</f>
        <v>4539.2</v>
      </c>
      <c r="AK9" s="51">
        <f>AI9/AG9</f>
        <v>2.265529162484666</v>
      </c>
      <c r="AL9" s="49">
        <f>AL10+AL11</f>
        <v>1948</v>
      </c>
      <c r="AM9" s="50">
        <f>AM10+AM11</f>
        <v>1948</v>
      </c>
      <c r="AN9" s="49">
        <f>AN10+AN11</f>
        <v>3491.1</v>
      </c>
      <c r="AO9" s="42">
        <f>AN9-AM9</f>
        <v>1543.1</v>
      </c>
      <c r="AP9" s="51">
        <f>AN9/AL9</f>
        <v>1.7921457905544147</v>
      </c>
      <c r="AQ9" s="49">
        <f>AQ10+AQ11</f>
        <v>1508.9</v>
      </c>
      <c r="AR9" s="50">
        <f>AR10+AR11</f>
        <v>1508.9</v>
      </c>
      <c r="AS9" s="49">
        <f>AS10+AS11</f>
        <v>2255.7</v>
      </c>
      <c r="AT9" s="42">
        <f>AS9-AR9</f>
        <v>746.7999999999997</v>
      </c>
      <c r="AU9" s="51">
        <f>AS9/AQ9</f>
        <v>1.4949300815163362</v>
      </c>
      <c r="AV9" s="49">
        <f>AV10+AV11</f>
        <v>520.9</v>
      </c>
      <c r="AW9" s="50">
        <f>AW10+AW11</f>
        <v>520.9</v>
      </c>
      <c r="AX9" s="49">
        <f>AX10+AX11</f>
        <v>998.7</v>
      </c>
      <c r="AY9" s="42">
        <f>AX9-AW9</f>
        <v>477.80000000000007</v>
      </c>
      <c r="AZ9" s="51">
        <f>AX9/AV9</f>
        <v>1.917258590900365</v>
      </c>
      <c r="BA9" s="54"/>
    </row>
    <row r="10" spans="1:53" s="12" customFormat="1" ht="15" customHeight="1">
      <c r="A10" s="55"/>
      <c r="B10" s="10" t="s">
        <v>28</v>
      </c>
      <c r="C10" s="57">
        <f t="shared" si="2"/>
        <v>6381.7</v>
      </c>
      <c r="D10" s="58">
        <f t="shared" si="0"/>
        <v>4785</v>
      </c>
      <c r="E10" s="59">
        <f t="shared" si="3"/>
        <v>4858.3</v>
      </c>
      <c r="F10" s="60">
        <f t="shared" si="4"/>
        <v>73.30000000000018</v>
      </c>
      <c r="G10" s="61">
        <f aca="true" t="shared" si="7" ref="G10:G18">E10/C10</f>
        <v>0.7612861776642588</v>
      </c>
      <c r="H10" s="58">
        <v>6381.7</v>
      </c>
      <c r="I10" s="58">
        <v>4785</v>
      </c>
      <c r="J10" s="58">
        <v>4858.3</v>
      </c>
      <c r="K10" s="60">
        <f t="shared" si="5"/>
        <v>73.30000000000018</v>
      </c>
      <c r="L10" s="61">
        <f t="shared" si="1"/>
        <v>0.7612861776642588</v>
      </c>
      <c r="M10" s="62"/>
      <c r="N10" s="63"/>
      <c r="O10" s="62"/>
      <c r="P10" s="60"/>
      <c r="Q10" s="61"/>
      <c r="R10" s="71"/>
      <c r="S10" s="114"/>
      <c r="T10" s="58"/>
      <c r="U10" s="72"/>
      <c r="V10" s="77"/>
      <c r="W10" s="58"/>
      <c r="X10" s="59"/>
      <c r="Y10" s="58"/>
      <c r="Z10" s="60"/>
      <c r="AA10" s="61"/>
      <c r="AB10" s="58"/>
      <c r="AC10" s="59"/>
      <c r="AD10" s="58"/>
      <c r="AE10" s="60"/>
      <c r="AF10" s="61"/>
      <c r="AG10" s="71"/>
      <c r="AH10" s="114"/>
      <c r="AI10" s="58"/>
      <c r="AJ10" s="142"/>
      <c r="AK10" s="77"/>
      <c r="AL10" s="58"/>
      <c r="AM10" s="59"/>
      <c r="AN10" s="58"/>
      <c r="AO10" s="60"/>
      <c r="AP10" s="61"/>
      <c r="AQ10" s="58"/>
      <c r="AR10" s="59"/>
      <c r="AS10" s="58"/>
      <c r="AT10" s="60"/>
      <c r="AU10" s="61"/>
      <c r="AV10" s="58"/>
      <c r="AW10" s="59"/>
      <c r="AX10" s="59"/>
      <c r="AY10" s="60"/>
      <c r="AZ10" s="61"/>
      <c r="BA10" s="66"/>
    </row>
    <row r="11" spans="1:53" s="12" customFormat="1" ht="15" customHeight="1">
      <c r="A11" s="55"/>
      <c r="B11" s="10" t="s">
        <v>31</v>
      </c>
      <c r="C11" s="57">
        <f t="shared" si="2"/>
        <v>22610</v>
      </c>
      <c r="D11" s="58">
        <f t="shared" si="0"/>
        <v>22610</v>
      </c>
      <c r="E11" s="59">
        <f t="shared" si="3"/>
        <v>44730.100000000006</v>
      </c>
      <c r="F11" s="60">
        <f t="shared" si="4"/>
        <v>22120.100000000006</v>
      </c>
      <c r="G11" s="61">
        <f t="shared" si="7"/>
        <v>1.9783325961963736</v>
      </c>
      <c r="H11" s="58">
        <v>11261.6</v>
      </c>
      <c r="I11" s="58">
        <v>11261.6</v>
      </c>
      <c r="J11" s="58">
        <v>25212.9</v>
      </c>
      <c r="K11" s="60">
        <f t="shared" si="5"/>
        <v>13951.300000000001</v>
      </c>
      <c r="L11" s="61">
        <f t="shared" si="1"/>
        <v>2.2388381757476736</v>
      </c>
      <c r="M11" s="62">
        <f>R11+W11+AB11+AG11+AL11+AQ11+AV11</f>
        <v>11348.4</v>
      </c>
      <c r="N11" s="63">
        <f t="shared" si="6"/>
        <v>11348.4</v>
      </c>
      <c r="O11" s="62">
        <f>T11+Y11+AD11+AI11+AN11+AS11+AX11</f>
        <v>19517.2</v>
      </c>
      <c r="P11" s="60">
        <f>O11-N11</f>
        <v>8168.800000000001</v>
      </c>
      <c r="Q11" s="61">
        <f>O11/M11</f>
        <v>1.7198195340312292</v>
      </c>
      <c r="R11" s="58">
        <v>140.2</v>
      </c>
      <c r="S11" s="59">
        <v>140.2</v>
      </c>
      <c r="T11" s="58">
        <v>327.6</v>
      </c>
      <c r="U11" s="60">
        <f>T11-S11</f>
        <v>187.40000000000003</v>
      </c>
      <c r="V11" s="61">
        <f>T11/R11</f>
        <v>2.336661911554922</v>
      </c>
      <c r="W11" s="58">
        <v>527.7</v>
      </c>
      <c r="X11" s="115">
        <v>527.7</v>
      </c>
      <c r="Y11" s="58">
        <v>991.9</v>
      </c>
      <c r="Z11" s="60">
        <f>Y11-X11</f>
        <v>464.19999999999993</v>
      </c>
      <c r="AA11" s="61">
        <f>Y11/W11</f>
        <v>1.8796664771650557</v>
      </c>
      <c r="AB11" s="58">
        <v>3115.9</v>
      </c>
      <c r="AC11" s="58">
        <v>3115.9</v>
      </c>
      <c r="AD11" s="58">
        <v>3326.2</v>
      </c>
      <c r="AE11" s="60">
        <f>AD11-AC11</f>
        <v>210.29999999999973</v>
      </c>
      <c r="AF11" s="61">
        <f aca="true" t="shared" si="8" ref="AF11:AF18">AD11/AB11</f>
        <v>1.0674925382714464</v>
      </c>
      <c r="AG11" s="58">
        <v>3586.8</v>
      </c>
      <c r="AH11" s="59">
        <v>3586.8</v>
      </c>
      <c r="AI11" s="58">
        <v>8126</v>
      </c>
      <c r="AJ11" s="60">
        <f>AI11-AH11</f>
        <v>4539.2</v>
      </c>
      <c r="AK11" s="61">
        <f>AI11/AG11</f>
        <v>2.265529162484666</v>
      </c>
      <c r="AL11" s="58">
        <v>1948</v>
      </c>
      <c r="AM11" s="59">
        <v>1948</v>
      </c>
      <c r="AN11" s="58">
        <v>3491.1</v>
      </c>
      <c r="AO11" s="60">
        <f>AN11-AM11</f>
        <v>1543.1</v>
      </c>
      <c r="AP11" s="61">
        <f>AN11/AL11</f>
        <v>1.7921457905544147</v>
      </c>
      <c r="AQ11" s="58">
        <v>1508.9</v>
      </c>
      <c r="AR11" s="59">
        <v>1508.9</v>
      </c>
      <c r="AS11" s="58">
        <v>2255.7</v>
      </c>
      <c r="AT11" s="60">
        <f>AS11-AR11</f>
        <v>746.7999999999997</v>
      </c>
      <c r="AU11" s="61">
        <f>AS11/AQ11</f>
        <v>1.4949300815163362</v>
      </c>
      <c r="AV11" s="58">
        <v>520.9</v>
      </c>
      <c r="AW11" s="59">
        <v>520.9</v>
      </c>
      <c r="AX11" s="59">
        <v>998.7</v>
      </c>
      <c r="AY11" s="60">
        <f>AX11-AW11</f>
        <v>477.80000000000007</v>
      </c>
      <c r="AZ11" s="61">
        <f>AX11/AV11</f>
        <v>1.917258590900365</v>
      </c>
      <c r="BA11" s="66"/>
    </row>
    <row r="12" spans="1:53" s="12" customFormat="1" ht="29.25" customHeight="1">
      <c r="A12" s="65"/>
      <c r="B12" s="116" t="s">
        <v>24</v>
      </c>
      <c r="C12" s="57">
        <f t="shared" si="2"/>
        <v>587.5</v>
      </c>
      <c r="D12" s="58">
        <f t="shared" si="0"/>
        <v>337</v>
      </c>
      <c r="E12" s="59">
        <f t="shared" si="3"/>
        <v>401.3</v>
      </c>
      <c r="F12" s="60">
        <f t="shared" si="4"/>
        <v>64.30000000000001</v>
      </c>
      <c r="G12" s="61">
        <f t="shared" si="7"/>
        <v>0.683063829787234</v>
      </c>
      <c r="H12" s="58">
        <v>587.5</v>
      </c>
      <c r="I12" s="58">
        <v>337</v>
      </c>
      <c r="J12" s="58">
        <v>401.3</v>
      </c>
      <c r="K12" s="60">
        <f t="shared" si="5"/>
        <v>64.30000000000001</v>
      </c>
      <c r="L12" s="61">
        <f t="shared" si="1"/>
        <v>0.683063829787234</v>
      </c>
      <c r="M12" s="62"/>
      <c r="N12" s="63"/>
      <c r="O12" s="62"/>
      <c r="P12" s="60"/>
      <c r="Q12" s="61"/>
      <c r="R12" s="71"/>
      <c r="S12" s="114"/>
      <c r="T12" s="58"/>
      <c r="U12" s="72"/>
      <c r="V12" s="77"/>
      <c r="W12" s="58"/>
      <c r="X12" s="59"/>
      <c r="Y12" s="58"/>
      <c r="Z12" s="60"/>
      <c r="AA12" s="61"/>
      <c r="AB12" s="58"/>
      <c r="AC12" s="59"/>
      <c r="AD12" s="58"/>
      <c r="AE12" s="60"/>
      <c r="AF12" s="61"/>
      <c r="AG12" s="71"/>
      <c r="AH12" s="114"/>
      <c r="AI12" s="58"/>
      <c r="AJ12" s="142"/>
      <c r="AK12" s="77"/>
      <c r="AL12" s="58"/>
      <c r="AM12" s="59"/>
      <c r="AN12" s="58"/>
      <c r="AO12" s="60"/>
      <c r="AP12" s="61"/>
      <c r="AQ12" s="58"/>
      <c r="AR12" s="59"/>
      <c r="AS12" s="58"/>
      <c r="AT12" s="60"/>
      <c r="AU12" s="61"/>
      <c r="AV12" s="58"/>
      <c r="AW12" s="59"/>
      <c r="AX12" s="59"/>
      <c r="AY12" s="60"/>
      <c r="AZ12" s="61"/>
      <c r="BA12" s="66"/>
    </row>
    <row r="13" spans="1:53" s="11" customFormat="1" ht="15" customHeight="1">
      <c r="A13" s="46">
        <v>4</v>
      </c>
      <c r="B13" s="64" t="s">
        <v>19</v>
      </c>
      <c r="C13" s="48">
        <f t="shared" si="2"/>
        <v>46606.700000000004</v>
      </c>
      <c r="D13" s="53">
        <f>D14+D15</f>
        <v>12818.499999999998</v>
      </c>
      <c r="E13" s="52">
        <f>E14+E15</f>
        <v>12819.6</v>
      </c>
      <c r="F13" s="42">
        <f t="shared" si="4"/>
        <v>1.1000000000021828</v>
      </c>
      <c r="G13" s="51">
        <f t="shared" si="7"/>
        <v>0.2750591653131417</v>
      </c>
      <c r="H13" s="49"/>
      <c r="I13" s="49"/>
      <c r="J13" s="49"/>
      <c r="K13" s="42"/>
      <c r="L13" s="51"/>
      <c r="M13" s="52">
        <f>M14+M15</f>
        <v>46606.700000000004</v>
      </c>
      <c r="N13" s="53">
        <f>N14+N15</f>
        <v>12818.499999999998</v>
      </c>
      <c r="O13" s="52">
        <f>O14+O15</f>
        <v>12819.6</v>
      </c>
      <c r="P13" s="42">
        <f aca="true" t="shared" si="9" ref="P13:P26">O13-N13</f>
        <v>1.1000000000021828</v>
      </c>
      <c r="Q13" s="51">
        <f aca="true" t="shared" si="10" ref="Q13:Q20">O13/M13</f>
        <v>0.2750591653131417</v>
      </c>
      <c r="R13" s="49">
        <f>R14+R15</f>
        <v>1343.1000000000001</v>
      </c>
      <c r="S13" s="49">
        <f>S14+S15</f>
        <v>75.10000000000001</v>
      </c>
      <c r="T13" s="49">
        <f>T14+T15</f>
        <v>75.10000000000001</v>
      </c>
      <c r="U13" s="42">
        <f aca="true" t="shared" si="11" ref="U13:U19">T13-S13</f>
        <v>0</v>
      </c>
      <c r="V13" s="51">
        <f aca="true" t="shared" si="12" ref="V13:V19">T13/R13</f>
        <v>0.05591541955178319</v>
      </c>
      <c r="W13" s="49">
        <f>W14+W15</f>
        <v>3012.8999999999996</v>
      </c>
      <c r="X13" s="49">
        <f>X14+X15</f>
        <v>489.29999999999995</v>
      </c>
      <c r="Y13" s="49">
        <f>Y14+Y15</f>
        <v>489.4</v>
      </c>
      <c r="Z13" s="42">
        <f aca="true" t="shared" si="13" ref="Z13:Z20">Y13-X13</f>
        <v>0.10000000000002274</v>
      </c>
      <c r="AA13" s="51">
        <f aca="true" t="shared" si="14" ref="AA13:AA19">Y13/W13</f>
        <v>0.16243486342062466</v>
      </c>
      <c r="AB13" s="49">
        <f>AB14+AB15</f>
        <v>2664.1</v>
      </c>
      <c r="AC13" s="49">
        <f>AC14+AC15</f>
        <v>139.10000000000002</v>
      </c>
      <c r="AD13" s="49">
        <f>AD14+AD15</f>
        <v>139.10000000000002</v>
      </c>
      <c r="AE13" s="42">
        <f aca="true" t="shared" si="15" ref="AE13:AE19">AD13-AC13</f>
        <v>0</v>
      </c>
      <c r="AF13" s="51">
        <f>AD13/AB13</f>
        <v>0.052212754776472366</v>
      </c>
      <c r="AG13" s="49">
        <f>AG14+AG15</f>
        <v>25159.2</v>
      </c>
      <c r="AH13" s="49">
        <f>AH14+AH15</f>
        <v>8229.9</v>
      </c>
      <c r="AI13" s="49">
        <f>AI14+AI15</f>
        <v>8227.5</v>
      </c>
      <c r="AJ13" s="42">
        <f>AI13-AH13</f>
        <v>-2.399999999999636</v>
      </c>
      <c r="AK13" s="51">
        <f>AI13/AG13</f>
        <v>0.3270175522274158</v>
      </c>
      <c r="AL13" s="49">
        <f>AL14+AL15</f>
        <v>8020.5</v>
      </c>
      <c r="AM13" s="49">
        <f>AM14+AM15</f>
        <v>2677.9</v>
      </c>
      <c r="AN13" s="49">
        <f>AN14+AN15</f>
        <v>2677.9</v>
      </c>
      <c r="AO13" s="42">
        <f aca="true" t="shared" si="16" ref="AO13:AO20">AN13-AM13</f>
        <v>0</v>
      </c>
      <c r="AP13" s="51">
        <f aca="true" t="shared" si="17" ref="AP13:AP20">AN13/AL13</f>
        <v>0.3338819275606259</v>
      </c>
      <c r="AQ13" s="49">
        <f>AQ14+AQ15</f>
        <v>3267.9</v>
      </c>
      <c r="AR13" s="49">
        <f>AR14+AR15</f>
        <v>365.49999999999994</v>
      </c>
      <c r="AS13" s="49">
        <f>AS14+AS15</f>
        <v>368.8</v>
      </c>
      <c r="AT13" s="42">
        <f aca="true" t="shared" si="18" ref="AT13:AT20">AS13-AR13</f>
        <v>3.300000000000068</v>
      </c>
      <c r="AU13" s="51">
        <f aca="true" t="shared" si="19" ref="AU13:AU20">AS13/AQ13</f>
        <v>0.112855350530922</v>
      </c>
      <c r="AV13" s="49">
        <f>AV14+AV15</f>
        <v>3139</v>
      </c>
      <c r="AW13" s="49">
        <f>AW14+AW15</f>
        <v>841.7</v>
      </c>
      <c r="AX13" s="49">
        <f>AX14+AX15</f>
        <v>841.8000000000001</v>
      </c>
      <c r="AY13" s="42">
        <f aca="true" t="shared" si="20" ref="AY13:AY19">AX13-AW13</f>
        <v>0.10000000000002274</v>
      </c>
      <c r="AZ13" s="51">
        <f aca="true" t="shared" si="21" ref="AZ13:AZ19">AX13/AV13</f>
        <v>0.26817457789104815</v>
      </c>
      <c r="BA13" s="54"/>
    </row>
    <row r="14" spans="1:53" s="12" customFormat="1" ht="15" customHeight="1">
      <c r="A14" s="65"/>
      <c r="B14" s="10" t="s">
        <v>46</v>
      </c>
      <c r="C14" s="57">
        <f t="shared" si="2"/>
        <v>6466.9</v>
      </c>
      <c r="D14" s="58">
        <f t="shared" si="0"/>
        <v>330.4</v>
      </c>
      <c r="E14" s="59">
        <f aca="true" t="shared" si="22" ref="E14:E36">J14+O14</f>
        <v>326.49999999999994</v>
      </c>
      <c r="F14" s="60">
        <f t="shared" si="4"/>
        <v>-3.900000000000034</v>
      </c>
      <c r="G14" s="61">
        <f t="shared" si="7"/>
        <v>0.05048786899441772</v>
      </c>
      <c r="H14" s="58"/>
      <c r="I14" s="58"/>
      <c r="J14" s="58"/>
      <c r="K14" s="60"/>
      <c r="L14" s="61"/>
      <c r="M14" s="62">
        <f>R14+W14+AB14+AG14+AL14+AQ14+AV14</f>
        <v>6466.9</v>
      </c>
      <c r="N14" s="63">
        <f t="shared" si="6"/>
        <v>330.4</v>
      </c>
      <c r="O14" s="62">
        <f>T14+Y14+AD14+AI14+AN14+AS14+AX14</f>
        <v>326.49999999999994</v>
      </c>
      <c r="P14" s="60">
        <f t="shared" si="9"/>
        <v>-3.900000000000034</v>
      </c>
      <c r="Q14" s="61">
        <f t="shared" si="10"/>
        <v>0.05048786899441772</v>
      </c>
      <c r="R14" s="58">
        <v>26</v>
      </c>
      <c r="S14" s="59">
        <v>1.7</v>
      </c>
      <c r="T14" s="58">
        <v>1.7</v>
      </c>
      <c r="U14" s="60">
        <f t="shared" si="11"/>
        <v>0</v>
      </c>
      <c r="V14" s="61">
        <f t="shared" si="12"/>
        <v>0.06538461538461539</v>
      </c>
      <c r="W14" s="58">
        <v>120.7</v>
      </c>
      <c r="X14" s="59">
        <v>17</v>
      </c>
      <c r="Y14" s="58">
        <v>16.9</v>
      </c>
      <c r="Z14" s="60">
        <f t="shared" si="13"/>
        <v>-0.10000000000000142</v>
      </c>
      <c r="AA14" s="61">
        <f t="shared" si="14"/>
        <v>0.140016570008285</v>
      </c>
      <c r="AB14" s="58">
        <v>172.5</v>
      </c>
      <c r="AC14" s="59">
        <v>15</v>
      </c>
      <c r="AD14" s="58">
        <v>15</v>
      </c>
      <c r="AE14" s="60">
        <f t="shared" si="15"/>
        <v>0</v>
      </c>
      <c r="AF14" s="61">
        <f t="shared" si="8"/>
        <v>0.08695652173913043</v>
      </c>
      <c r="AG14" s="58">
        <v>5495.2</v>
      </c>
      <c r="AH14" s="59">
        <v>260.3</v>
      </c>
      <c r="AI14" s="58">
        <v>256.4</v>
      </c>
      <c r="AJ14" s="60">
        <f>AI14-AH14</f>
        <v>-3.900000000000034</v>
      </c>
      <c r="AK14" s="61">
        <f>AI14/AG14</f>
        <v>0.04665890231474741</v>
      </c>
      <c r="AL14" s="58">
        <v>368.5</v>
      </c>
      <c r="AM14" s="59">
        <v>16.4</v>
      </c>
      <c r="AN14" s="58">
        <v>16.4</v>
      </c>
      <c r="AO14" s="60">
        <f t="shared" si="16"/>
        <v>0</v>
      </c>
      <c r="AP14" s="61">
        <f t="shared" si="17"/>
        <v>0.04450474898236092</v>
      </c>
      <c r="AQ14" s="58">
        <v>197.9</v>
      </c>
      <c r="AR14" s="59">
        <v>14.7</v>
      </c>
      <c r="AS14" s="58">
        <v>14.7</v>
      </c>
      <c r="AT14" s="60">
        <f t="shared" si="18"/>
        <v>0</v>
      </c>
      <c r="AU14" s="61">
        <f t="shared" si="19"/>
        <v>0.0742799393633148</v>
      </c>
      <c r="AV14" s="58">
        <v>86.1</v>
      </c>
      <c r="AW14" s="59">
        <v>5.3</v>
      </c>
      <c r="AX14" s="59">
        <v>5.4</v>
      </c>
      <c r="AY14" s="60">
        <f t="shared" si="20"/>
        <v>0.10000000000000053</v>
      </c>
      <c r="AZ14" s="61">
        <f t="shared" si="21"/>
        <v>0.06271777003484322</v>
      </c>
      <c r="BA14" s="66"/>
    </row>
    <row r="15" spans="1:53" s="12" customFormat="1" ht="15" customHeight="1">
      <c r="A15" s="65"/>
      <c r="B15" s="56" t="s">
        <v>43</v>
      </c>
      <c r="C15" s="57">
        <f t="shared" si="2"/>
        <v>40139.8</v>
      </c>
      <c r="D15" s="58">
        <f t="shared" si="0"/>
        <v>12488.099999999999</v>
      </c>
      <c r="E15" s="59">
        <f t="shared" si="22"/>
        <v>12493.1</v>
      </c>
      <c r="F15" s="60">
        <f t="shared" si="4"/>
        <v>5.000000000001819</v>
      </c>
      <c r="G15" s="61">
        <f t="shared" si="7"/>
        <v>0.3112397171884264</v>
      </c>
      <c r="H15" s="58"/>
      <c r="I15" s="58"/>
      <c r="J15" s="58"/>
      <c r="K15" s="60"/>
      <c r="L15" s="61"/>
      <c r="M15" s="62">
        <f>R15+W15+AB15+AG15+AL15+AQ15+AV15</f>
        <v>40139.8</v>
      </c>
      <c r="N15" s="63">
        <f t="shared" si="6"/>
        <v>12488.099999999999</v>
      </c>
      <c r="O15" s="62">
        <f>T15+Y15+AD15+AI15+AN15+AS15+AX15</f>
        <v>12493.1</v>
      </c>
      <c r="P15" s="60">
        <f t="shared" si="9"/>
        <v>5.000000000001819</v>
      </c>
      <c r="Q15" s="61">
        <f t="shared" si="10"/>
        <v>0.3112397171884264</v>
      </c>
      <c r="R15" s="58">
        <f>SUM(R16+R17)</f>
        <v>1317.1000000000001</v>
      </c>
      <c r="S15" s="58">
        <f>SUM(S16+S17)</f>
        <v>73.4</v>
      </c>
      <c r="T15" s="58">
        <f>SUM(T16+T17)</f>
        <v>73.4</v>
      </c>
      <c r="U15" s="60">
        <f t="shared" si="11"/>
        <v>0</v>
      </c>
      <c r="V15" s="61">
        <f t="shared" si="12"/>
        <v>0.05572849441955812</v>
      </c>
      <c r="W15" s="58">
        <f>SUM(W16+W17)</f>
        <v>2892.2</v>
      </c>
      <c r="X15" s="58">
        <f>SUM(X16+X17)</f>
        <v>472.29999999999995</v>
      </c>
      <c r="Y15" s="58">
        <f>SUM(Y16+Y17)</f>
        <v>472.5</v>
      </c>
      <c r="Z15" s="60">
        <f t="shared" si="13"/>
        <v>0.20000000000004547</v>
      </c>
      <c r="AA15" s="61">
        <f t="shared" si="14"/>
        <v>0.1633704446442155</v>
      </c>
      <c r="AB15" s="58">
        <f>SUM(AB16+AB17)</f>
        <v>2491.6</v>
      </c>
      <c r="AC15" s="58">
        <f>SUM(AC16+AC17)</f>
        <v>124.10000000000001</v>
      </c>
      <c r="AD15" s="58">
        <f>SUM(AD16+AD17)</f>
        <v>124.10000000000001</v>
      </c>
      <c r="AE15" s="60">
        <f t="shared" si="15"/>
        <v>0</v>
      </c>
      <c r="AF15" s="61">
        <f t="shared" si="8"/>
        <v>0.049807352705089104</v>
      </c>
      <c r="AG15" s="58">
        <f>SUM(AG16+AG17)</f>
        <v>19664</v>
      </c>
      <c r="AH15" s="58">
        <f>SUM(AH16+AH17)</f>
        <v>7969.6</v>
      </c>
      <c r="AI15" s="58">
        <f>SUM(AI16+AI17)+0.1</f>
        <v>7971.1</v>
      </c>
      <c r="AJ15" s="60">
        <f>AI15-AH15</f>
        <v>1.5</v>
      </c>
      <c r="AK15" s="61">
        <f>AI15/AG15</f>
        <v>0.4053651342554923</v>
      </c>
      <c r="AL15" s="58">
        <f>SUM(AL16+AL17)</f>
        <v>7652</v>
      </c>
      <c r="AM15" s="58">
        <f>SUM(AM16+AM17)</f>
        <v>2661.5</v>
      </c>
      <c r="AN15" s="58">
        <f>SUM(AN16+AN17)</f>
        <v>2661.5</v>
      </c>
      <c r="AO15" s="60">
        <f t="shared" si="16"/>
        <v>0</v>
      </c>
      <c r="AP15" s="61">
        <f>AN15/AL15</f>
        <v>0.34781756403554626</v>
      </c>
      <c r="AQ15" s="58">
        <f>SUM(AQ16+AQ17)</f>
        <v>3070</v>
      </c>
      <c r="AR15" s="58">
        <f>SUM(AR16+AR17)</f>
        <v>350.79999999999995</v>
      </c>
      <c r="AS15" s="58">
        <f>SUM(AS16+AS17)</f>
        <v>354.1</v>
      </c>
      <c r="AT15" s="60">
        <f t="shared" si="18"/>
        <v>3.300000000000068</v>
      </c>
      <c r="AU15" s="61">
        <f>AS15/AQ15</f>
        <v>0.11534201954397395</v>
      </c>
      <c r="AV15" s="58">
        <f>SUM(AV16+AV17)</f>
        <v>3052.9</v>
      </c>
      <c r="AW15" s="58">
        <f>SUM(AW16+AW17)</f>
        <v>836.4000000000001</v>
      </c>
      <c r="AX15" s="58">
        <f>SUM(AX16+AX17)</f>
        <v>836.4000000000001</v>
      </c>
      <c r="AY15" s="60">
        <f t="shared" si="20"/>
        <v>0</v>
      </c>
      <c r="AZ15" s="61">
        <f t="shared" si="21"/>
        <v>0.27396901306954047</v>
      </c>
      <c r="BA15" s="66"/>
    </row>
    <row r="16" spans="1:53" s="12" customFormat="1" ht="15" customHeight="1">
      <c r="A16" s="65"/>
      <c r="B16" s="56" t="s">
        <v>44</v>
      </c>
      <c r="C16" s="57">
        <f t="shared" si="2"/>
        <v>14224.1</v>
      </c>
      <c r="D16" s="58">
        <f t="shared" si="0"/>
        <v>10307.300000000003</v>
      </c>
      <c r="E16" s="59">
        <f t="shared" si="22"/>
        <v>10311.5</v>
      </c>
      <c r="F16" s="60">
        <f t="shared" si="4"/>
        <v>4.19999999999709</v>
      </c>
      <c r="G16" s="61">
        <f t="shared" si="7"/>
        <v>0.7249316301207106</v>
      </c>
      <c r="H16" s="58"/>
      <c r="I16" s="58"/>
      <c r="J16" s="58"/>
      <c r="K16" s="60"/>
      <c r="L16" s="61"/>
      <c r="M16" s="62">
        <f>R16+W16+AB16+AG16+AL16+AQ16+AV16</f>
        <v>14224.1</v>
      </c>
      <c r="N16" s="63">
        <f>S16+X16+AC16+AH16+AM16+AR16+AW16</f>
        <v>10307.300000000003</v>
      </c>
      <c r="O16" s="62">
        <f>T16+Y16+AD16+AI16+AN16+AS16+AX16</f>
        <v>10311.5</v>
      </c>
      <c r="P16" s="60">
        <f>O16-N16</f>
        <v>4.19999999999709</v>
      </c>
      <c r="Q16" s="61">
        <f>O16/M16</f>
        <v>0.7249316301207106</v>
      </c>
      <c r="R16" s="58">
        <v>19.2</v>
      </c>
      <c r="S16" s="59">
        <v>7.7</v>
      </c>
      <c r="T16" s="58">
        <v>7.7</v>
      </c>
      <c r="U16" s="60">
        <f t="shared" si="11"/>
        <v>0</v>
      </c>
      <c r="V16" s="61">
        <f t="shared" si="12"/>
        <v>0.4010416666666667</v>
      </c>
      <c r="W16" s="58">
        <v>191.1</v>
      </c>
      <c r="X16" s="59">
        <v>97.4</v>
      </c>
      <c r="Y16" s="58">
        <v>97.6</v>
      </c>
      <c r="Z16" s="60">
        <f t="shared" si="13"/>
        <v>0.19999999999998863</v>
      </c>
      <c r="AA16" s="61">
        <f t="shared" si="14"/>
        <v>0.510727367870225</v>
      </c>
      <c r="AB16" s="58">
        <v>37.2</v>
      </c>
      <c r="AC16" s="59">
        <v>15.2</v>
      </c>
      <c r="AD16" s="58">
        <v>15.2</v>
      </c>
      <c r="AE16" s="60">
        <f>AD16-AC16</f>
        <v>0</v>
      </c>
      <c r="AF16" s="61">
        <f>AD16/AB16</f>
        <v>0.4086021505376344</v>
      </c>
      <c r="AG16" s="58">
        <v>9456.5</v>
      </c>
      <c r="AH16" s="59">
        <v>7067.8</v>
      </c>
      <c r="AI16" s="58">
        <v>7068.5</v>
      </c>
      <c r="AJ16" s="60">
        <f>AI16-AH16</f>
        <v>0.6999999999998181</v>
      </c>
      <c r="AK16" s="61">
        <f>AI16/AG16</f>
        <v>0.7474752815523714</v>
      </c>
      <c r="AL16" s="58">
        <v>3400</v>
      </c>
      <c r="AM16" s="59">
        <v>2335.3</v>
      </c>
      <c r="AN16" s="58">
        <v>2335.3</v>
      </c>
      <c r="AO16" s="60">
        <f>AN16-AM16</f>
        <v>0</v>
      </c>
      <c r="AP16" s="61">
        <f>AN16/AL16</f>
        <v>0.6868529411764707</v>
      </c>
      <c r="AQ16" s="58">
        <v>224.7</v>
      </c>
      <c r="AR16" s="59">
        <v>224.7</v>
      </c>
      <c r="AS16" s="58">
        <v>228</v>
      </c>
      <c r="AT16" s="60">
        <f t="shared" si="18"/>
        <v>3.3000000000000114</v>
      </c>
      <c r="AU16" s="61">
        <f>AS16/AQ16</f>
        <v>1.014686248331108</v>
      </c>
      <c r="AV16" s="58">
        <v>895.4</v>
      </c>
      <c r="AW16" s="59">
        <v>559.2</v>
      </c>
      <c r="AX16" s="58">
        <v>559.2</v>
      </c>
      <c r="AY16" s="60">
        <f t="shared" si="20"/>
        <v>0</v>
      </c>
      <c r="AZ16" s="61">
        <f t="shared" si="21"/>
        <v>0.6245253517980791</v>
      </c>
      <c r="BA16" s="66"/>
    </row>
    <row r="17" spans="1:53" s="12" customFormat="1" ht="15" customHeight="1">
      <c r="A17" s="65"/>
      <c r="B17" s="56" t="s">
        <v>45</v>
      </c>
      <c r="C17" s="57">
        <f t="shared" si="2"/>
        <v>25915.7</v>
      </c>
      <c r="D17" s="58">
        <f t="shared" si="0"/>
        <v>2180.7999999999997</v>
      </c>
      <c r="E17" s="59">
        <f t="shared" si="22"/>
        <v>2181.5</v>
      </c>
      <c r="F17" s="60">
        <f t="shared" si="4"/>
        <v>0.7000000000002728</v>
      </c>
      <c r="G17" s="61">
        <f t="shared" si="7"/>
        <v>0.08417677315295362</v>
      </c>
      <c r="H17" s="58"/>
      <c r="I17" s="58"/>
      <c r="J17" s="58"/>
      <c r="K17" s="60"/>
      <c r="L17" s="61"/>
      <c r="M17" s="62">
        <f>R17+W17+AB17+AG17+AL17+AQ17+AV17</f>
        <v>25915.7</v>
      </c>
      <c r="N17" s="63">
        <f>S17+X17+AC17+AH17+AM17+AR17+AW17</f>
        <v>2180.7999999999997</v>
      </c>
      <c r="O17" s="62">
        <f>T17+Y17+AD17+AI17+AN17+AS17+AX17</f>
        <v>2181.5</v>
      </c>
      <c r="P17" s="60">
        <f>O17-N17</f>
        <v>0.7000000000002728</v>
      </c>
      <c r="Q17" s="61">
        <f>O17/M17</f>
        <v>0.08417677315295362</v>
      </c>
      <c r="R17" s="58">
        <v>1297.9</v>
      </c>
      <c r="S17" s="59">
        <v>65.7</v>
      </c>
      <c r="T17" s="58">
        <v>65.7</v>
      </c>
      <c r="U17" s="60">
        <f t="shared" si="11"/>
        <v>0</v>
      </c>
      <c r="V17" s="61">
        <f t="shared" si="12"/>
        <v>0.05062023268356576</v>
      </c>
      <c r="W17" s="58">
        <v>2701.1</v>
      </c>
      <c r="X17" s="59">
        <v>374.9</v>
      </c>
      <c r="Y17" s="58">
        <v>374.9</v>
      </c>
      <c r="Z17" s="60">
        <f t="shared" si="13"/>
        <v>0</v>
      </c>
      <c r="AA17" s="61">
        <f t="shared" si="14"/>
        <v>0.1387953056162304</v>
      </c>
      <c r="AB17" s="58">
        <v>2454.4</v>
      </c>
      <c r="AC17" s="59">
        <v>108.9</v>
      </c>
      <c r="AD17" s="58">
        <v>108.9</v>
      </c>
      <c r="AE17" s="60">
        <f>AD17-AC17</f>
        <v>0</v>
      </c>
      <c r="AF17" s="61">
        <f>AD17/AB17</f>
        <v>0.04436929595827901</v>
      </c>
      <c r="AG17" s="58">
        <v>10207.5</v>
      </c>
      <c r="AH17" s="59">
        <v>901.8</v>
      </c>
      <c r="AI17" s="58">
        <v>902.5</v>
      </c>
      <c r="AJ17" s="60">
        <f>AI17-AH17</f>
        <v>0.7000000000000455</v>
      </c>
      <c r="AK17" s="61">
        <f>AI17/AG17</f>
        <v>0.08841538084741611</v>
      </c>
      <c r="AL17" s="58">
        <v>4252</v>
      </c>
      <c r="AM17" s="59">
        <v>326.2</v>
      </c>
      <c r="AN17" s="58">
        <v>326.2</v>
      </c>
      <c r="AO17" s="60">
        <f>AN17-AM17</f>
        <v>0</v>
      </c>
      <c r="AP17" s="61">
        <f>AN17/AL17</f>
        <v>0.07671683913452493</v>
      </c>
      <c r="AQ17" s="58">
        <v>2845.3</v>
      </c>
      <c r="AR17" s="59">
        <v>126.1</v>
      </c>
      <c r="AS17" s="58">
        <v>126.1</v>
      </c>
      <c r="AT17" s="60">
        <f t="shared" si="18"/>
        <v>0</v>
      </c>
      <c r="AU17" s="61">
        <f>AS17/AQ17</f>
        <v>0.044318701015710116</v>
      </c>
      <c r="AV17" s="58">
        <v>2157.5</v>
      </c>
      <c r="AW17" s="59">
        <v>277.2</v>
      </c>
      <c r="AX17" s="58">
        <v>277.2</v>
      </c>
      <c r="AY17" s="60">
        <f t="shared" si="20"/>
        <v>0</v>
      </c>
      <c r="AZ17" s="61">
        <f t="shared" si="21"/>
        <v>0.12848203939745076</v>
      </c>
      <c r="BA17" s="66"/>
    </row>
    <row r="18" spans="1:53" s="11" customFormat="1" ht="15" customHeight="1" thickBot="1">
      <c r="A18" s="46">
        <v>5</v>
      </c>
      <c r="B18" s="47" t="s">
        <v>29</v>
      </c>
      <c r="C18" s="48">
        <f t="shared" si="2"/>
        <v>4800.599999999999</v>
      </c>
      <c r="D18" s="49">
        <f t="shared" si="0"/>
        <v>2654.5</v>
      </c>
      <c r="E18" s="50">
        <f t="shared" si="22"/>
        <v>3149.1</v>
      </c>
      <c r="F18" s="42">
        <f t="shared" si="4"/>
        <v>494.5999999999999</v>
      </c>
      <c r="G18" s="51">
        <f t="shared" si="7"/>
        <v>0.6559805024371954</v>
      </c>
      <c r="H18" s="49">
        <v>4680.4</v>
      </c>
      <c r="I18" s="49">
        <v>2581</v>
      </c>
      <c r="J18" s="49">
        <v>3075.5</v>
      </c>
      <c r="K18" s="42">
        <f>J18-I18</f>
        <v>494.5</v>
      </c>
      <c r="L18" s="51">
        <f aca="true" t="shared" si="23" ref="L18:L23">J18/H18</f>
        <v>0.657101957097684</v>
      </c>
      <c r="M18" s="52">
        <f>R18+W18+AB18+AG18+AL18+AQ18+AV18</f>
        <v>120.19999999999999</v>
      </c>
      <c r="N18" s="53">
        <f t="shared" si="6"/>
        <v>73.5</v>
      </c>
      <c r="O18" s="52">
        <f>T18+Y18+AD18+AI18+AN18+AS18+AX18</f>
        <v>73.60000000000001</v>
      </c>
      <c r="P18" s="42">
        <f t="shared" si="9"/>
        <v>0.10000000000000853</v>
      </c>
      <c r="Q18" s="51">
        <f t="shared" si="10"/>
        <v>0.6123128119800334</v>
      </c>
      <c r="R18" s="49">
        <v>5.2</v>
      </c>
      <c r="S18" s="50">
        <v>2.2</v>
      </c>
      <c r="T18" s="49">
        <v>2.2</v>
      </c>
      <c r="U18" s="42">
        <f t="shared" si="11"/>
        <v>0</v>
      </c>
      <c r="V18" s="51">
        <f t="shared" si="12"/>
        <v>0.4230769230769231</v>
      </c>
      <c r="W18" s="49">
        <v>18</v>
      </c>
      <c r="X18" s="50">
        <v>8.8</v>
      </c>
      <c r="Y18" s="49">
        <v>8.9</v>
      </c>
      <c r="Z18" s="42">
        <f t="shared" si="13"/>
        <v>0.09999999999999964</v>
      </c>
      <c r="AA18" s="51">
        <f t="shared" si="14"/>
        <v>0.49444444444444446</v>
      </c>
      <c r="AB18" s="49">
        <v>14.5</v>
      </c>
      <c r="AC18" s="50">
        <v>10.4</v>
      </c>
      <c r="AD18" s="49">
        <v>10.4</v>
      </c>
      <c r="AE18" s="42">
        <f t="shared" si="15"/>
        <v>0</v>
      </c>
      <c r="AF18" s="51">
        <f t="shared" si="8"/>
        <v>0.7172413793103448</v>
      </c>
      <c r="AG18" s="49"/>
      <c r="AH18" s="50"/>
      <c r="AI18" s="49"/>
      <c r="AJ18" s="42"/>
      <c r="AK18" s="51"/>
      <c r="AL18" s="49">
        <v>56.3</v>
      </c>
      <c r="AM18" s="50">
        <v>41.1</v>
      </c>
      <c r="AN18" s="49">
        <v>41.1</v>
      </c>
      <c r="AO18" s="42">
        <f t="shared" si="16"/>
        <v>0</v>
      </c>
      <c r="AP18" s="51">
        <f t="shared" si="17"/>
        <v>0.7300177619893429</v>
      </c>
      <c r="AQ18" s="49">
        <v>16.6</v>
      </c>
      <c r="AR18" s="50">
        <v>6.6</v>
      </c>
      <c r="AS18" s="49">
        <v>6.6</v>
      </c>
      <c r="AT18" s="42">
        <f t="shared" si="18"/>
        <v>0</v>
      </c>
      <c r="AU18" s="51">
        <f t="shared" si="19"/>
        <v>0.3975903614457831</v>
      </c>
      <c r="AV18" s="49">
        <v>9.6</v>
      </c>
      <c r="AW18" s="50">
        <v>4.4</v>
      </c>
      <c r="AX18" s="50">
        <v>4.4</v>
      </c>
      <c r="AY18" s="42">
        <f t="shared" si="20"/>
        <v>0</v>
      </c>
      <c r="AZ18" s="51">
        <f t="shared" si="21"/>
        <v>0.45833333333333337</v>
      </c>
      <c r="BA18" s="54"/>
    </row>
    <row r="19" spans="1:53" s="39" customFormat="1" ht="15" customHeight="1" thickBot="1">
      <c r="A19" s="67"/>
      <c r="B19" s="68" t="s">
        <v>22</v>
      </c>
      <c r="C19" s="34">
        <f aca="true" t="shared" si="24" ref="C19:C37">H19+M19</f>
        <v>30638</v>
      </c>
      <c r="D19" s="35">
        <f t="shared" si="0"/>
        <v>20800.7</v>
      </c>
      <c r="E19" s="37">
        <f t="shared" si="22"/>
        <v>28748.900000000005</v>
      </c>
      <c r="F19" s="35">
        <f aca="true" t="shared" si="25" ref="F19:F37">E19-D19</f>
        <v>7948.200000000004</v>
      </c>
      <c r="G19" s="36">
        <f aca="true" t="shared" si="26" ref="G19:G29">E19/C19</f>
        <v>0.938341275540179</v>
      </c>
      <c r="H19" s="35">
        <f>H20+H28+H29+H30+H31+H33+H34+H35+H36</f>
        <v>24613.3</v>
      </c>
      <c r="I19" s="35">
        <f>I20+I28+I29+I30+I31+I33+I34+I35+I36</f>
        <v>15769.6</v>
      </c>
      <c r="J19" s="35">
        <f>J20+J28+J29+J30+J31+J32+J33+J34+J35+J36</f>
        <v>23599.600000000006</v>
      </c>
      <c r="K19" s="35">
        <f aca="true" t="shared" si="27" ref="K19:K32">J19-I19</f>
        <v>7830.0000000000055</v>
      </c>
      <c r="L19" s="36">
        <f t="shared" si="23"/>
        <v>0.958814949641048</v>
      </c>
      <c r="M19" s="35">
        <f>M20+M28+M29+M30+M31+M32+M33+M34+M35+M36</f>
        <v>6024.699999999999</v>
      </c>
      <c r="N19" s="35">
        <f>N20+N28+N29+N30+N31+N33+N34+N35+N36</f>
        <v>5031.1</v>
      </c>
      <c r="O19" s="35">
        <f>O20+O28+O29+O30+O31+O32+O33+O34+O35+O36</f>
        <v>5149.3</v>
      </c>
      <c r="P19" s="35">
        <f t="shared" si="9"/>
        <v>118.19999999999982</v>
      </c>
      <c r="Q19" s="36">
        <f t="shared" si="10"/>
        <v>0.8546981592444439</v>
      </c>
      <c r="R19" s="35">
        <f>R20+R28+R29+R30+R31+R33+R34+R35+R36</f>
        <v>8.1</v>
      </c>
      <c r="S19" s="35">
        <f>S20+S28+S29+S30+S31+S33+S34+S35+S36</f>
        <v>0.9</v>
      </c>
      <c r="T19" s="35">
        <f>T20+T28+T29+T30+T31+T33+T34+T35+T36</f>
        <v>0.9</v>
      </c>
      <c r="U19" s="35">
        <f t="shared" si="11"/>
        <v>0</v>
      </c>
      <c r="V19" s="36">
        <f t="shared" si="12"/>
        <v>0.11111111111111112</v>
      </c>
      <c r="W19" s="35">
        <f>W20+W28+W29+W30+W31+W33+W34+W35+W36</f>
        <v>80</v>
      </c>
      <c r="X19" s="35">
        <f>X20+X28+X29+X30+X31+X33+X34+X35+X36</f>
        <v>37.6</v>
      </c>
      <c r="Y19" s="35">
        <f>Y20+Y28+Y29+Y30+Y31+Y33+Y34+Y35+Y36</f>
        <v>37.6</v>
      </c>
      <c r="Z19" s="35">
        <f t="shared" si="13"/>
        <v>0</v>
      </c>
      <c r="AA19" s="36">
        <f t="shared" si="14"/>
        <v>0.47000000000000003</v>
      </c>
      <c r="AB19" s="35">
        <f>AB20+AB28+AB29+AB30+AB31+AB33+AB34+AB35+AB36</f>
        <v>16.8</v>
      </c>
      <c r="AC19" s="35">
        <f>AC20+AC28+AC29+AC30+AC31+AC33+AC34+AC35+AC36</f>
        <v>4</v>
      </c>
      <c r="AD19" s="35">
        <f>AD20+AD28+AD29+AD30+AD31+AD33+AD34+AD35+AD36</f>
        <v>19.5</v>
      </c>
      <c r="AE19" s="35">
        <f t="shared" si="15"/>
        <v>15.5</v>
      </c>
      <c r="AF19" s="36">
        <f>AD19/AB19</f>
        <v>1.1607142857142856</v>
      </c>
      <c r="AG19" s="35">
        <f>AG20+AG28+AG29+AG30+AG31+AG32+AG33+AG34+AG35+AG36</f>
        <v>5318.7</v>
      </c>
      <c r="AH19" s="35">
        <f>AH20+AH28+AH29+AH30+AH31+AH32+AH33+AH34+AH35+AH36</f>
        <v>4712.8</v>
      </c>
      <c r="AI19" s="35">
        <f>AI20+AI28+AI29+AI30+AI31+AI32+AI33+AI34+AI35+AI36</f>
        <v>4754.7</v>
      </c>
      <c r="AJ19" s="35">
        <f>AI19-AH19</f>
        <v>41.899999999999636</v>
      </c>
      <c r="AK19" s="36">
        <f>AI19/AG19</f>
        <v>0.8939590501438321</v>
      </c>
      <c r="AL19" s="35">
        <f>AL20+AL28+AL29+AL30+AL31+AL33+AL34+AL35+AL36</f>
        <v>472.2</v>
      </c>
      <c r="AM19" s="35">
        <f>AM20+AM28+AM29+AM30+AM31+AM33+AM34+AM35+AM36</f>
        <v>247.20000000000002</v>
      </c>
      <c r="AN19" s="35">
        <f>AN20+AN28+AN29+AN30+AN31+AN33+AN34+AN35+AN36</f>
        <v>275.1</v>
      </c>
      <c r="AO19" s="35">
        <f t="shared" si="16"/>
        <v>27.900000000000006</v>
      </c>
      <c r="AP19" s="36">
        <f t="shared" si="17"/>
        <v>0.582592121982211</v>
      </c>
      <c r="AQ19" s="35">
        <f>AQ20+AQ28+AQ29+AQ30+AQ31+AQ33+AQ34+AQ35+AQ36</f>
        <v>119.5</v>
      </c>
      <c r="AR19" s="35">
        <f>AR20+AR28+AR29+AR30+AR31+AR33+AR34+AR35+AR36</f>
        <v>58.9</v>
      </c>
      <c r="AS19" s="35">
        <f>AS20+AS28+AS29+AS30+AS31+AS33+AS34+AS35+AS36</f>
        <v>60.6</v>
      </c>
      <c r="AT19" s="35">
        <f t="shared" si="18"/>
        <v>1.7000000000000028</v>
      </c>
      <c r="AU19" s="36">
        <f t="shared" si="19"/>
        <v>0.5071129707112971</v>
      </c>
      <c r="AV19" s="35">
        <f>AV20+AV28+AV29+AV30+AV31+AV33+AV34+AV35+AV36</f>
        <v>9.4</v>
      </c>
      <c r="AW19" s="35">
        <f>AW20+AW28+AW29+AW30+AW31+AW33+AW34+AW35+AW36</f>
        <v>0.9</v>
      </c>
      <c r="AX19" s="35">
        <f>AX20+AX28+AX29+AX30+AX31+AX33+AX34+AX35+AX36</f>
        <v>0.9</v>
      </c>
      <c r="AY19" s="35">
        <f t="shared" si="20"/>
        <v>0</v>
      </c>
      <c r="AZ19" s="36">
        <f t="shared" si="21"/>
        <v>0.09574468085106383</v>
      </c>
      <c r="BA19" s="69"/>
    </row>
    <row r="20" spans="1:53" s="11" customFormat="1" ht="15" customHeight="1">
      <c r="A20" s="40">
        <v>6</v>
      </c>
      <c r="B20" s="117" t="s">
        <v>30</v>
      </c>
      <c r="C20" s="41">
        <f t="shared" si="24"/>
        <v>23577.8</v>
      </c>
      <c r="D20" s="42">
        <f t="shared" si="0"/>
        <v>14560.7</v>
      </c>
      <c r="E20" s="43">
        <f t="shared" si="22"/>
        <v>16586.600000000002</v>
      </c>
      <c r="F20" s="42">
        <f t="shared" si="25"/>
        <v>2025.9000000000015</v>
      </c>
      <c r="G20" s="44">
        <f t="shared" si="26"/>
        <v>0.7034837855949242</v>
      </c>
      <c r="H20" s="42">
        <f>SUM(H21:H27)</f>
        <v>18683.8</v>
      </c>
      <c r="I20" s="42">
        <f>SUM(I21:I27)</f>
        <v>10527.2</v>
      </c>
      <c r="J20" s="42">
        <f>SUM(J21:J27)</f>
        <v>12545.300000000001</v>
      </c>
      <c r="K20" s="42">
        <f t="shared" si="27"/>
        <v>2018.1000000000004</v>
      </c>
      <c r="L20" s="44">
        <f t="shared" si="23"/>
        <v>0.6714533446086985</v>
      </c>
      <c r="M20" s="42">
        <f>M21+M22+M23+M24+M25+M26+M27</f>
        <v>4893.999999999999</v>
      </c>
      <c r="N20" s="43">
        <f>N21+N22+N23+N24+N25+N26</f>
        <v>4033.5</v>
      </c>
      <c r="O20" s="70">
        <f>O21+O22+O23+O24+O25+O26+O27</f>
        <v>4041.3</v>
      </c>
      <c r="P20" s="42">
        <f t="shared" si="9"/>
        <v>7.800000000000182</v>
      </c>
      <c r="Q20" s="44">
        <f t="shared" si="10"/>
        <v>0.8257662443808748</v>
      </c>
      <c r="R20" s="42"/>
      <c r="S20" s="42"/>
      <c r="T20" s="42"/>
      <c r="U20" s="42"/>
      <c r="V20" s="44"/>
      <c r="W20" s="42">
        <f>W21+W22+W23+W24+W25+W26</f>
        <v>58</v>
      </c>
      <c r="X20" s="42">
        <f>X21+X22+X23+X24+X25+X26</f>
        <v>36.7</v>
      </c>
      <c r="Y20" s="43">
        <f>Y21+Y22+Y23+Y24+Y25+Y26</f>
        <v>36.7</v>
      </c>
      <c r="Z20" s="42">
        <f t="shared" si="13"/>
        <v>0</v>
      </c>
      <c r="AA20" s="44">
        <f>Y20/W20</f>
        <v>0.6327586206896553</v>
      </c>
      <c r="AB20" s="42"/>
      <c r="AC20" s="42"/>
      <c r="AD20" s="43"/>
      <c r="AE20" s="42"/>
      <c r="AF20" s="44"/>
      <c r="AG20" s="42">
        <f>AG21+AG22+AG23+AG24+AG25+AG26</f>
        <v>4278.7</v>
      </c>
      <c r="AH20" s="42">
        <f>AH21+AH22+AH23+AH24+AH25+AH26</f>
        <v>3693.6</v>
      </c>
      <c r="AI20" s="42">
        <f>AI21+AI22+AI23+AI24+AI25+AI26</f>
        <v>3701.5</v>
      </c>
      <c r="AJ20" s="42">
        <f>AI20-AH20</f>
        <v>7.900000000000091</v>
      </c>
      <c r="AK20" s="44">
        <f>AI20/AG20</f>
        <v>0.8650992123775914</v>
      </c>
      <c r="AL20" s="42">
        <f>AL21+AL22+AL23+AL24+AL25+AL26</f>
        <v>441.4</v>
      </c>
      <c r="AM20" s="42">
        <f>AM21+AM22+AM23+AM24+AM25+AM26</f>
        <v>245.10000000000002</v>
      </c>
      <c r="AN20" s="42">
        <f>AN21+AN22+AN23+AN24+AN25+AN26</f>
        <v>245</v>
      </c>
      <c r="AO20" s="42">
        <f t="shared" si="16"/>
        <v>-0.10000000000002274</v>
      </c>
      <c r="AP20" s="44">
        <f t="shared" si="17"/>
        <v>0.5550521069324875</v>
      </c>
      <c r="AQ20" s="42">
        <f>AQ21+AQ22+AQ23+AQ24+AQ25+AQ26</f>
        <v>115.9</v>
      </c>
      <c r="AR20" s="42">
        <f>AR21+AR22+AR23+AR24+AR25+AR26</f>
        <v>58.1</v>
      </c>
      <c r="AS20" s="42">
        <f>AS21+AS22+AS23+AS24+AS26</f>
        <v>58.1</v>
      </c>
      <c r="AT20" s="42">
        <f t="shared" si="18"/>
        <v>0</v>
      </c>
      <c r="AU20" s="44">
        <f t="shared" si="19"/>
        <v>0.5012942191544435</v>
      </c>
      <c r="AV20" s="42"/>
      <c r="AW20" s="42"/>
      <c r="AX20" s="42"/>
      <c r="AY20" s="42"/>
      <c r="AZ20" s="44"/>
      <c r="BA20" s="54"/>
    </row>
    <row r="21" spans="1:53" s="12" customFormat="1" ht="15" customHeight="1">
      <c r="A21" s="65"/>
      <c r="B21" s="10" t="s">
        <v>16</v>
      </c>
      <c r="C21" s="57">
        <f t="shared" si="24"/>
        <v>99.7</v>
      </c>
      <c r="D21" s="58">
        <f t="shared" si="0"/>
        <v>99.7</v>
      </c>
      <c r="E21" s="59">
        <f t="shared" si="22"/>
        <v>99</v>
      </c>
      <c r="F21" s="60">
        <f t="shared" si="25"/>
        <v>-0.7000000000000028</v>
      </c>
      <c r="G21" s="61">
        <f t="shared" si="26"/>
        <v>0.9929789368104313</v>
      </c>
      <c r="H21" s="58">
        <v>99.7</v>
      </c>
      <c r="I21" s="58">
        <v>99.7</v>
      </c>
      <c r="J21" s="58">
        <v>99</v>
      </c>
      <c r="K21" s="60">
        <f t="shared" si="27"/>
        <v>-0.7000000000000028</v>
      </c>
      <c r="L21" s="61">
        <f t="shared" si="23"/>
        <v>0.9929789368104313</v>
      </c>
      <c r="M21" s="62"/>
      <c r="N21" s="63"/>
      <c r="O21" s="94"/>
      <c r="P21" s="60"/>
      <c r="Q21" s="61"/>
      <c r="R21" s="71"/>
      <c r="S21" s="71"/>
      <c r="T21" s="59"/>
      <c r="U21" s="72"/>
      <c r="V21" s="73"/>
      <c r="W21" s="58"/>
      <c r="X21" s="58"/>
      <c r="Y21" s="59"/>
      <c r="Z21" s="60"/>
      <c r="AA21" s="108"/>
      <c r="AB21" s="58"/>
      <c r="AC21" s="58"/>
      <c r="AD21" s="59"/>
      <c r="AE21" s="60"/>
      <c r="AF21" s="51"/>
      <c r="AG21" s="71"/>
      <c r="AH21" s="71"/>
      <c r="AI21" s="59"/>
      <c r="AJ21" s="72"/>
      <c r="AK21" s="73"/>
      <c r="AL21" s="58"/>
      <c r="AM21" s="58"/>
      <c r="AN21" s="59"/>
      <c r="AO21" s="60"/>
      <c r="AP21" s="51"/>
      <c r="AQ21" s="58"/>
      <c r="AR21" s="58"/>
      <c r="AS21" s="59"/>
      <c r="AT21" s="60"/>
      <c r="AU21" s="108"/>
      <c r="AV21" s="58"/>
      <c r="AW21" s="59"/>
      <c r="AX21" s="59"/>
      <c r="AY21" s="60"/>
      <c r="AZ21" s="51"/>
      <c r="BA21" s="54"/>
    </row>
    <row r="22" spans="1:53" s="12" customFormat="1" ht="26.25">
      <c r="A22" s="65"/>
      <c r="B22" s="116" t="s">
        <v>32</v>
      </c>
      <c r="C22" s="57">
        <f t="shared" si="24"/>
        <v>20745.3</v>
      </c>
      <c r="D22" s="58">
        <f t="shared" si="0"/>
        <v>12858.2</v>
      </c>
      <c r="E22" s="59">
        <f t="shared" si="22"/>
        <v>15123.9</v>
      </c>
      <c r="F22" s="60">
        <f t="shared" si="25"/>
        <v>2265.699999999999</v>
      </c>
      <c r="G22" s="61">
        <f t="shared" si="26"/>
        <v>0.7290277797862649</v>
      </c>
      <c r="H22" s="58">
        <v>16593.6</v>
      </c>
      <c r="I22" s="58">
        <v>9291.6</v>
      </c>
      <c r="J22" s="58">
        <v>11556.9</v>
      </c>
      <c r="K22" s="60">
        <f t="shared" si="27"/>
        <v>2265.2999999999993</v>
      </c>
      <c r="L22" s="61">
        <f t="shared" si="23"/>
        <v>0.6964673126988719</v>
      </c>
      <c r="M22" s="62">
        <f>R22+W22+AB22+AG22+AL22+AQ22+AV22</f>
        <v>4151.7</v>
      </c>
      <c r="N22" s="63">
        <f aca="true" t="shared" si="28" ref="N22:N33">S22+X22+AC22+AH22+AM22+AR22+AW22</f>
        <v>3566.6</v>
      </c>
      <c r="O22" s="94">
        <f>T22+Y22+AD22+AI22+AN22+AS22+AX22</f>
        <v>3567</v>
      </c>
      <c r="P22" s="60">
        <f t="shared" si="9"/>
        <v>0.40000000000009095</v>
      </c>
      <c r="Q22" s="61">
        <f>O22/M22</f>
        <v>0.8591661247199942</v>
      </c>
      <c r="R22" s="58"/>
      <c r="S22" s="58"/>
      <c r="T22" s="59"/>
      <c r="U22" s="60"/>
      <c r="V22" s="61"/>
      <c r="W22" s="58"/>
      <c r="X22" s="58"/>
      <c r="Y22" s="59"/>
      <c r="Z22" s="60"/>
      <c r="AA22" s="109"/>
      <c r="AB22" s="58"/>
      <c r="AC22" s="58"/>
      <c r="AD22" s="59"/>
      <c r="AE22" s="60"/>
      <c r="AF22" s="61"/>
      <c r="AG22" s="58">
        <v>4151.7</v>
      </c>
      <c r="AH22" s="58">
        <v>3566.6</v>
      </c>
      <c r="AI22" s="59">
        <v>3567</v>
      </c>
      <c r="AJ22" s="60">
        <f>AI22-AH22</f>
        <v>0.40000000000009095</v>
      </c>
      <c r="AK22" s="61">
        <f>AI22/AG22</f>
        <v>0.8591661247199942</v>
      </c>
      <c r="AL22" s="58"/>
      <c r="AM22" s="58"/>
      <c r="AN22" s="59"/>
      <c r="AO22" s="60"/>
      <c r="AP22" s="61"/>
      <c r="AQ22" s="58"/>
      <c r="AR22" s="58"/>
      <c r="AS22" s="59"/>
      <c r="AT22" s="60"/>
      <c r="AU22" s="109"/>
      <c r="AV22" s="58"/>
      <c r="AW22" s="59"/>
      <c r="AX22" s="59"/>
      <c r="AY22" s="60"/>
      <c r="AZ22" s="61"/>
      <c r="BA22" s="54"/>
    </row>
    <row r="23" spans="1:53" s="12" customFormat="1" ht="15" customHeight="1">
      <c r="A23" s="65"/>
      <c r="B23" s="10" t="s">
        <v>33</v>
      </c>
      <c r="C23" s="57">
        <f t="shared" si="24"/>
        <v>244.4</v>
      </c>
      <c r="D23" s="59">
        <f t="shared" si="0"/>
        <v>149.4</v>
      </c>
      <c r="E23" s="58">
        <f t="shared" si="22"/>
        <v>237.4</v>
      </c>
      <c r="F23" s="60">
        <f t="shared" si="25"/>
        <v>88</v>
      </c>
      <c r="G23" s="61">
        <f t="shared" si="26"/>
        <v>0.9713584288052373</v>
      </c>
      <c r="H23" s="58">
        <v>81.4</v>
      </c>
      <c r="I23" s="58">
        <v>44.2</v>
      </c>
      <c r="J23" s="58">
        <v>124.7</v>
      </c>
      <c r="K23" s="60">
        <f t="shared" si="27"/>
        <v>80.5</v>
      </c>
      <c r="L23" s="61">
        <f t="shared" si="23"/>
        <v>1.5319410319410318</v>
      </c>
      <c r="M23" s="62">
        <f>R23+W23+AB23+AG23+AL23+AQ23+AV23</f>
        <v>163</v>
      </c>
      <c r="N23" s="63">
        <f t="shared" si="28"/>
        <v>105.2</v>
      </c>
      <c r="O23" s="94">
        <f>T23+Y23+AD23+AI23+AN23+AS23+AX23</f>
        <v>112.7</v>
      </c>
      <c r="P23" s="60">
        <f t="shared" si="9"/>
        <v>7.5</v>
      </c>
      <c r="Q23" s="61">
        <f>O23/M23</f>
        <v>0.6914110429447853</v>
      </c>
      <c r="R23" s="58"/>
      <c r="S23" s="58"/>
      <c r="T23" s="59"/>
      <c r="U23" s="60"/>
      <c r="V23" s="51"/>
      <c r="W23" s="58"/>
      <c r="X23" s="58"/>
      <c r="Y23" s="59"/>
      <c r="Z23" s="60"/>
      <c r="AA23" s="109"/>
      <c r="AB23" s="58"/>
      <c r="AC23" s="58"/>
      <c r="AD23" s="59"/>
      <c r="AE23" s="60"/>
      <c r="AF23" s="61"/>
      <c r="AG23" s="58">
        <v>47.1</v>
      </c>
      <c r="AH23" s="58">
        <v>47.1</v>
      </c>
      <c r="AI23" s="59">
        <v>54.6</v>
      </c>
      <c r="AJ23" s="60">
        <f>AI23-AH23</f>
        <v>7.5</v>
      </c>
      <c r="AK23" s="61">
        <f>AI23/AG23</f>
        <v>1.1592356687898089</v>
      </c>
      <c r="AL23" s="58"/>
      <c r="AM23" s="58"/>
      <c r="AN23" s="59"/>
      <c r="AO23" s="60"/>
      <c r="AP23" s="109"/>
      <c r="AQ23" s="58">
        <v>115.9</v>
      </c>
      <c r="AR23" s="58">
        <v>58.1</v>
      </c>
      <c r="AS23" s="59">
        <v>58.1</v>
      </c>
      <c r="AT23" s="60">
        <f>AS23-AR23</f>
        <v>0</v>
      </c>
      <c r="AU23" s="61">
        <f>AS23/AQ23</f>
        <v>0.5012942191544435</v>
      </c>
      <c r="AV23" s="58"/>
      <c r="AW23" s="59"/>
      <c r="AX23" s="59"/>
      <c r="AY23" s="60"/>
      <c r="AZ23" s="51"/>
      <c r="BA23" s="54"/>
    </row>
    <row r="24" spans="1:53" s="12" customFormat="1" ht="15" customHeight="1">
      <c r="A24" s="65"/>
      <c r="B24" s="10" t="s">
        <v>3</v>
      </c>
      <c r="C24" s="57">
        <f t="shared" si="24"/>
        <v>160.2</v>
      </c>
      <c r="D24" s="58">
        <f t="shared" si="0"/>
        <v>97.8</v>
      </c>
      <c r="E24" s="59">
        <f t="shared" si="22"/>
        <v>97.8</v>
      </c>
      <c r="F24" s="60">
        <f t="shared" si="25"/>
        <v>0</v>
      </c>
      <c r="G24" s="61">
        <f t="shared" si="26"/>
        <v>0.6104868913857678</v>
      </c>
      <c r="H24" s="58"/>
      <c r="I24" s="58"/>
      <c r="J24" s="58"/>
      <c r="K24" s="60"/>
      <c r="L24" s="61"/>
      <c r="M24" s="62">
        <f>R24+W24+AB24+AG24+AL24+AQ24+AV24</f>
        <v>160.2</v>
      </c>
      <c r="N24" s="63">
        <f t="shared" si="28"/>
        <v>97.8</v>
      </c>
      <c r="O24" s="94">
        <f>T24+Y24+AD24+AI24+AN24+AS24+AX24</f>
        <v>97.8</v>
      </c>
      <c r="P24" s="60">
        <f t="shared" si="9"/>
        <v>0</v>
      </c>
      <c r="Q24" s="61">
        <f>O24/M24</f>
        <v>0.6104868913857678</v>
      </c>
      <c r="R24" s="58"/>
      <c r="S24" s="58"/>
      <c r="T24" s="59"/>
      <c r="U24" s="60"/>
      <c r="V24" s="51"/>
      <c r="W24" s="58">
        <v>39.2</v>
      </c>
      <c r="X24" s="58">
        <v>26</v>
      </c>
      <c r="Y24" s="59">
        <v>26</v>
      </c>
      <c r="Z24" s="60">
        <f>Y24-X24</f>
        <v>0</v>
      </c>
      <c r="AA24" s="61">
        <f>Y24/W24</f>
        <v>0.6632653061224489</v>
      </c>
      <c r="AB24" s="58"/>
      <c r="AC24" s="58"/>
      <c r="AD24" s="59"/>
      <c r="AE24" s="60"/>
      <c r="AF24" s="51"/>
      <c r="AG24" s="58"/>
      <c r="AH24" s="58"/>
      <c r="AI24" s="59"/>
      <c r="AJ24" s="60"/>
      <c r="AK24" s="108"/>
      <c r="AL24" s="58">
        <v>121</v>
      </c>
      <c r="AM24" s="58">
        <v>71.8</v>
      </c>
      <c r="AN24" s="59">
        <v>71.8</v>
      </c>
      <c r="AO24" s="60">
        <f>AN24-AM24</f>
        <v>0</v>
      </c>
      <c r="AP24" s="61">
        <f>AN24/AL24</f>
        <v>0.5933884297520661</v>
      </c>
      <c r="AQ24" s="58"/>
      <c r="AR24" s="58"/>
      <c r="AS24" s="59"/>
      <c r="AT24" s="60"/>
      <c r="AU24" s="108"/>
      <c r="AV24" s="58"/>
      <c r="AW24" s="59"/>
      <c r="AX24" s="59"/>
      <c r="AY24" s="60"/>
      <c r="AZ24" s="51"/>
      <c r="BA24" s="54"/>
    </row>
    <row r="25" spans="1:53" s="12" customFormat="1" ht="15" customHeight="1">
      <c r="A25" s="65"/>
      <c r="B25" s="10" t="s">
        <v>25</v>
      </c>
      <c r="C25" s="57">
        <f t="shared" si="24"/>
        <v>1946.5</v>
      </c>
      <c r="D25" s="58">
        <f t="shared" si="0"/>
        <v>973.9</v>
      </c>
      <c r="E25" s="59">
        <f t="shared" si="22"/>
        <v>781.9</v>
      </c>
      <c r="F25" s="60">
        <f t="shared" si="25"/>
        <v>-192</v>
      </c>
      <c r="G25" s="61">
        <f t="shared" si="26"/>
        <v>0.4016953506293347</v>
      </c>
      <c r="H25" s="58">
        <v>1607.3</v>
      </c>
      <c r="I25" s="58">
        <v>789.9</v>
      </c>
      <c r="J25" s="58">
        <v>598</v>
      </c>
      <c r="K25" s="60">
        <f t="shared" si="27"/>
        <v>-191.89999999999998</v>
      </c>
      <c r="L25" s="61">
        <f>J25/H25</f>
        <v>0.3720525104212033</v>
      </c>
      <c r="M25" s="62">
        <f>R25+W25+AB25+AG25+AL25+AQ25+AV25</f>
        <v>339.2</v>
      </c>
      <c r="N25" s="63">
        <f t="shared" si="28"/>
        <v>184</v>
      </c>
      <c r="O25" s="94">
        <f>T25+Y25+AD25+AI25+AN25+AS25+AX25</f>
        <v>183.89999999999998</v>
      </c>
      <c r="P25" s="60">
        <f t="shared" si="9"/>
        <v>-0.10000000000002274</v>
      </c>
      <c r="Q25" s="61">
        <f>O25/M25</f>
        <v>0.5421580188679245</v>
      </c>
      <c r="R25" s="71"/>
      <c r="S25" s="71"/>
      <c r="T25" s="59"/>
      <c r="U25" s="72"/>
      <c r="V25" s="73"/>
      <c r="W25" s="58">
        <v>18.8</v>
      </c>
      <c r="X25" s="58">
        <v>10.7</v>
      </c>
      <c r="Y25" s="59">
        <v>10.7</v>
      </c>
      <c r="Z25" s="60">
        <f>Y25-X25</f>
        <v>0</v>
      </c>
      <c r="AA25" s="61">
        <f>Y25/W25</f>
        <v>0.5691489361702127</v>
      </c>
      <c r="AB25" s="58"/>
      <c r="AC25" s="58"/>
      <c r="AD25" s="59"/>
      <c r="AE25" s="60"/>
      <c r="AF25" s="51"/>
      <c r="AG25" s="71"/>
      <c r="AH25" s="71"/>
      <c r="AI25" s="59"/>
      <c r="AJ25" s="72"/>
      <c r="AK25" s="111"/>
      <c r="AL25" s="58">
        <v>320.4</v>
      </c>
      <c r="AM25" s="58">
        <v>173.3</v>
      </c>
      <c r="AN25" s="59">
        <v>173.2</v>
      </c>
      <c r="AO25" s="60">
        <f>AN25-AM25</f>
        <v>-0.10000000000002274</v>
      </c>
      <c r="AP25" s="61">
        <f>AN25/AL25</f>
        <v>0.5405742821473158</v>
      </c>
      <c r="AQ25" s="58"/>
      <c r="AR25" s="58"/>
      <c r="AS25" s="59"/>
      <c r="AT25" s="60"/>
      <c r="AU25" s="108"/>
      <c r="AV25" s="58"/>
      <c r="AW25" s="59"/>
      <c r="AX25" s="59"/>
      <c r="AY25" s="60"/>
      <c r="AZ25" s="51"/>
      <c r="BA25" s="54"/>
    </row>
    <row r="26" spans="1:53" s="12" customFormat="1" ht="15" customHeight="1">
      <c r="A26" s="65"/>
      <c r="B26" s="10" t="s">
        <v>17</v>
      </c>
      <c r="C26" s="57">
        <f t="shared" si="24"/>
        <v>381.70000000000005</v>
      </c>
      <c r="D26" s="58">
        <f t="shared" si="0"/>
        <v>381.70000000000005</v>
      </c>
      <c r="E26" s="59">
        <f t="shared" si="22"/>
        <v>159.10000000000002</v>
      </c>
      <c r="F26" s="60">
        <f t="shared" si="25"/>
        <v>-222.60000000000002</v>
      </c>
      <c r="G26" s="61">
        <f t="shared" si="26"/>
        <v>0.41681949174744565</v>
      </c>
      <c r="H26" s="58">
        <v>301.8</v>
      </c>
      <c r="I26" s="58">
        <v>301.8</v>
      </c>
      <c r="J26" s="58">
        <v>79.2</v>
      </c>
      <c r="K26" s="60">
        <f t="shared" si="27"/>
        <v>-222.60000000000002</v>
      </c>
      <c r="L26" s="61">
        <f>J26/H26</f>
        <v>0.2624254473161034</v>
      </c>
      <c r="M26" s="62">
        <f>R26+W26+AB26+AG26+AL26+AQ26+AV26</f>
        <v>79.9</v>
      </c>
      <c r="N26" s="63">
        <f t="shared" si="28"/>
        <v>79.9</v>
      </c>
      <c r="O26" s="94">
        <f>T26+Y26+AD26+AI26+AN26+AS26+AX26</f>
        <v>79.9</v>
      </c>
      <c r="P26" s="60">
        <f t="shared" si="9"/>
        <v>0</v>
      </c>
      <c r="Q26" s="61">
        <f>O26/M26</f>
        <v>1</v>
      </c>
      <c r="R26" s="58"/>
      <c r="S26" s="58"/>
      <c r="T26" s="59"/>
      <c r="U26" s="60"/>
      <c r="V26" s="51"/>
      <c r="W26" s="58"/>
      <c r="X26" s="58"/>
      <c r="Y26" s="59"/>
      <c r="Z26" s="60"/>
      <c r="AA26" s="108"/>
      <c r="AB26" s="58"/>
      <c r="AC26" s="58"/>
      <c r="AD26" s="59"/>
      <c r="AE26" s="60"/>
      <c r="AF26" s="51"/>
      <c r="AG26" s="58">
        <v>79.9</v>
      </c>
      <c r="AH26" s="58">
        <v>79.9</v>
      </c>
      <c r="AI26" s="59">
        <v>79.9</v>
      </c>
      <c r="AJ26" s="60">
        <f>AI26-AH26</f>
        <v>0</v>
      </c>
      <c r="AK26" s="109">
        <f>AI26/AG26</f>
        <v>1</v>
      </c>
      <c r="AL26" s="58"/>
      <c r="AM26" s="58"/>
      <c r="AN26" s="59"/>
      <c r="AO26" s="60"/>
      <c r="AP26" s="51"/>
      <c r="AQ26" s="58"/>
      <c r="AR26" s="58"/>
      <c r="AS26" s="59"/>
      <c r="AT26" s="60"/>
      <c r="AU26" s="108"/>
      <c r="AV26" s="58"/>
      <c r="AW26" s="59"/>
      <c r="AX26" s="59"/>
      <c r="AY26" s="60"/>
      <c r="AZ26" s="51"/>
      <c r="BA26" s="54"/>
    </row>
    <row r="27" spans="1:53" s="12" customFormat="1" ht="30" customHeight="1">
      <c r="A27" s="65"/>
      <c r="B27" s="103" t="s">
        <v>26</v>
      </c>
      <c r="C27" s="57">
        <f>H27+M27</f>
        <v>0</v>
      </c>
      <c r="D27" s="58">
        <f t="shared" si="0"/>
        <v>0</v>
      </c>
      <c r="E27" s="59">
        <f t="shared" si="22"/>
        <v>87.5</v>
      </c>
      <c r="F27" s="60">
        <f t="shared" si="25"/>
        <v>87.5</v>
      </c>
      <c r="G27" s="61"/>
      <c r="H27" s="143"/>
      <c r="I27" s="58"/>
      <c r="J27" s="58">
        <v>87.5</v>
      </c>
      <c r="K27" s="60">
        <f t="shared" si="27"/>
        <v>87.5</v>
      </c>
      <c r="L27" s="61"/>
      <c r="M27" s="62"/>
      <c r="N27" s="63"/>
      <c r="O27" s="94"/>
      <c r="P27" s="60"/>
      <c r="Q27" s="61"/>
      <c r="R27" s="58"/>
      <c r="S27" s="58"/>
      <c r="T27" s="59"/>
      <c r="U27" s="60"/>
      <c r="V27" s="51"/>
      <c r="W27" s="58"/>
      <c r="X27" s="58"/>
      <c r="Y27" s="59"/>
      <c r="Z27" s="60"/>
      <c r="AA27" s="108"/>
      <c r="AB27" s="58"/>
      <c r="AC27" s="58"/>
      <c r="AD27" s="59"/>
      <c r="AE27" s="60"/>
      <c r="AF27" s="51"/>
      <c r="AG27" s="58"/>
      <c r="AH27" s="58"/>
      <c r="AI27" s="59"/>
      <c r="AJ27" s="60"/>
      <c r="AK27" s="61"/>
      <c r="AL27" s="58"/>
      <c r="AM27" s="58"/>
      <c r="AN27" s="59"/>
      <c r="AO27" s="60"/>
      <c r="AP27" s="51"/>
      <c r="AQ27" s="58"/>
      <c r="AR27" s="58"/>
      <c r="AS27" s="59"/>
      <c r="AT27" s="60"/>
      <c r="AU27" s="108"/>
      <c r="AV27" s="58"/>
      <c r="AW27" s="59"/>
      <c r="AX27" s="59"/>
      <c r="AY27" s="60"/>
      <c r="AZ27" s="51"/>
      <c r="BA27" s="54"/>
    </row>
    <row r="28" spans="1:53" s="11" customFormat="1" ht="26.25">
      <c r="A28" s="141">
        <v>7</v>
      </c>
      <c r="B28" s="118" t="s">
        <v>34</v>
      </c>
      <c r="C28" s="48">
        <f t="shared" si="24"/>
        <v>396.5</v>
      </c>
      <c r="D28" s="49">
        <f t="shared" si="0"/>
        <v>360.5</v>
      </c>
      <c r="E28" s="50">
        <f t="shared" si="22"/>
        <v>305.4</v>
      </c>
      <c r="F28" s="42">
        <f t="shared" si="25"/>
        <v>-55.10000000000002</v>
      </c>
      <c r="G28" s="51">
        <f t="shared" si="26"/>
        <v>0.7702395964691046</v>
      </c>
      <c r="H28" s="49">
        <v>396.5</v>
      </c>
      <c r="I28" s="49">
        <v>360.5</v>
      </c>
      <c r="J28" s="49">
        <v>305.4</v>
      </c>
      <c r="K28" s="42">
        <f t="shared" si="27"/>
        <v>-55.10000000000002</v>
      </c>
      <c r="L28" s="51">
        <f>J28/H28</f>
        <v>0.7702395964691046</v>
      </c>
      <c r="M28" s="52"/>
      <c r="N28" s="53"/>
      <c r="O28" s="94"/>
      <c r="P28" s="42"/>
      <c r="Q28" s="51"/>
      <c r="R28" s="74"/>
      <c r="S28" s="74"/>
      <c r="T28" s="50"/>
      <c r="U28" s="45"/>
      <c r="V28" s="73"/>
      <c r="W28" s="49"/>
      <c r="X28" s="49"/>
      <c r="Y28" s="50"/>
      <c r="Z28" s="42"/>
      <c r="AA28" s="108"/>
      <c r="AB28" s="49"/>
      <c r="AC28" s="49"/>
      <c r="AD28" s="50"/>
      <c r="AE28" s="42"/>
      <c r="AF28" s="51"/>
      <c r="AG28" s="74"/>
      <c r="AH28" s="74"/>
      <c r="AI28" s="50"/>
      <c r="AJ28" s="45"/>
      <c r="AK28" s="73"/>
      <c r="AL28" s="49"/>
      <c r="AM28" s="49"/>
      <c r="AN28" s="50"/>
      <c r="AO28" s="42"/>
      <c r="AP28" s="51"/>
      <c r="AQ28" s="49"/>
      <c r="AR28" s="49"/>
      <c r="AS28" s="50"/>
      <c r="AT28" s="42"/>
      <c r="AU28" s="108"/>
      <c r="AV28" s="49"/>
      <c r="AW28" s="50"/>
      <c r="AX28" s="50"/>
      <c r="AY28" s="42"/>
      <c r="AZ28" s="51"/>
      <c r="BA28" s="54"/>
    </row>
    <row r="29" spans="1:53" s="11" customFormat="1" ht="15" customHeight="1">
      <c r="A29" s="46">
        <v>8</v>
      </c>
      <c r="B29" s="47" t="s">
        <v>35</v>
      </c>
      <c r="C29" s="48">
        <f t="shared" si="24"/>
        <v>12.6</v>
      </c>
      <c r="D29" s="49">
        <f t="shared" si="0"/>
        <v>12.6</v>
      </c>
      <c r="E29" s="50">
        <f t="shared" si="22"/>
        <v>234.5</v>
      </c>
      <c r="F29" s="42">
        <f t="shared" si="25"/>
        <v>221.9</v>
      </c>
      <c r="G29" s="51">
        <f t="shared" si="26"/>
        <v>18.61111111111111</v>
      </c>
      <c r="H29" s="49">
        <v>12.6</v>
      </c>
      <c r="I29" s="49">
        <v>12.6</v>
      </c>
      <c r="J29" s="49">
        <v>187.7</v>
      </c>
      <c r="K29" s="42">
        <f t="shared" si="27"/>
        <v>175.1</v>
      </c>
      <c r="L29" s="51"/>
      <c r="M29" s="52">
        <f aca="true" t="shared" si="29" ref="M29:M36">R29+W29+AB29+AG29+AL29+AQ29+AV29</f>
        <v>0</v>
      </c>
      <c r="N29" s="53">
        <f t="shared" si="28"/>
        <v>0</v>
      </c>
      <c r="O29" s="70">
        <f aca="true" t="shared" si="30" ref="O29:O36">T29+Y29+AD29+AI29+AN29+AS29+AX29</f>
        <v>46.800000000000004</v>
      </c>
      <c r="P29" s="42">
        <f aca="true" t="shared" si="31" ref="P29:P37">O29-N29</f>
        <v>46.800000000000004</v>
      </c>
      <c r="Q29" s="51"/>
      <c r="R29" s="74"/>
      <c r="S29" s="74"/>
      <c r="T29" s="50"/>
      <c r="U29" s="45"/>
      <c r="V29" s="73"/>
      <c r="W29" s="49"/>
      <c r="X29" s="49"/>
      <c r="Y29" s="50"/>
      <c r="Z29" s="42"/>
      <c r="AA29" s="108"/>
      <c r="AB29" s="49"/>
      <c r="AC29" s="49"/>
      <c r="AD29" s="50">
        <v>15.5</v>
      </c>
      <c r="AE29" s="42">
        <f>AD29-AC29</f>
        <v>15.5</v>
      </c>
      <c r="AF29" s="51"/>
      <c r="AG29" s="74"/>
      <c r="AH29" s="74"/>
      <c r="AI29" s="50">
        <v>1.6</v>
      </c>
      <c r="AJ29" s="45"/>
      <c r="AK29" s="73"/>
      <c r="AL29" s="49"/>
      <c r="AM29" s="49"/>
      <c r="AN29" s="50">
        <v>28</v>
      </c>
      <c r="AO29" s="42">
        <f>AN29-AM29</f>
        <v>28</v>
      </c>
      <c r="AP29" s="51"/>
      <c r="AQ29" s="49"/>
      <c r="AR29" s="49"/>
      <c r="AS29" s="50">
        <v>1.7</v>
      </c>
      <c r="AT29" s="42"/>
      <c r="AU29" s="108"/>
      <c r="AV29" s="49"/>
      <c r="AW29" s="50"/>
      <c r="AX29" s="50"/>
      <c r="AY29" s="42"/>
      <c r="AZ29" s="51"/>
      <c r="BA29" s="54"/>
    </row>
    <row r="30" spans="1:53" s="11" customFormat="1" ht="15" customHeight="1">
      <c r="A30" s="46">
        <v>9</v>
      </c>
      <c r="B30" s="47" t="s">
        <v>4</v>
      </c>
      <c r="C30" s="48">
        <f t="shared" si="24"/>
        <v>0</v>
      </c>
      <c r="D30" s="49">
        <f t="shared" si="0"/>
        <v>0</v>
      </c>
      <c r="E30" s="50">
        <f t="shared" si="22"/>
        <v>0</v>
      </c>
      <c r="F30" s="42">
        <f t="shared" si="25"/>
        <v>0</v>
      </c>
      <c r="G30" s="108"/>
      <c r="H30" s="49"/>
      <c r="I30" s="49"/>
      <c r="J30" s="50"/>
      <c r="K30" s="42"/>
      <c r="L30" s="108"/>
      <c r="M30" s="52">
        <f t="shared" si="29"/>
        <v>0</v>
      </c>
      <c r="N30" s="52">
        <f>S30+X30+AC30+AH30+AM30+AR30+AW30</f>
        <v>0</v>
      </c>
      <c r="O30" s="70">
        <f t="shared" si="30"/>
        <v>0</v>
      </c>
      <c r="P30" s="42">
        <f t="shared" si="31"/>
        <v>0</v>
      </c>
      <c r="Q30" s="51"/>
      <c r="R30" s="74"/>
      <c r="S30" s="74"/>
      <c r="T30" s="50"/>
      <c r="U30" s="45"/>
      <c r="V30" s="73"/>
      <c r="W30" s="49"/>
      <c r="X30" s="49"/>
      <c r="Y30" s="50"/>
      <c r="Z30" s="42"/>
      <c r="AA30" s="109"/>
      <c r="AB30" s="49"/>
      <c r="AC30" s="49"/>
      <c r="AD30" s="50"/>
      <c r="AE30" s="42"/>
      <c r="AF30" s="51"/>
      <c r="AG30" s="74"/>
      <c r="AH30" s="74"/>
      <c r="AI30" s="50"/>
      <c r="AJ30" s="45"/>
      <c r="AK30" s="73"/>
      <c r="AL30" s="49"/>
      <c r="AM30" s="49"/>
      <c r="AN30" s="50"/>
      <c r="AO30" s="42"/>
      <c r="AP30" s="51"/>
      <c r="AQ30" s="49"/>
      <c r="AR30" s="49"/>
      <c r="AS30" s="50"/>
      <c r="AT30" s="42"/>
      <c r="AU30" s="108"/>
      <c r="AV30" s="49"/>
      <c r="AW30" s="50"/>
      <c r="AX30" s="50"/>
      <c r="AY30" s="42"/>
      <c r="AZ30" s="51"/>
      <c r="BA30" s="54"/>
    </row>
    <row r="31" spans="1:53" s="11" customFormat="1" ht="15" customHeight="1">
      <c r="A31" s="46">
        <v>10</v>
      </c>
      <c r="B31" s="75" t="s">
        <v>36</v>
      </c>
      <c r="C31" s="49">
        <f t="shared" si="24"/>
        <v>3654.4</v>
      </c>
      <c r="D31" s="49">
        <f t="shared" si="0"/>
        <v>3654.4</v>
      </c>
      <c r="E31" s="50">
        <f t="shared" si="22"/>
        <v>8512.5</v>
      </c>
      <c r="F31" s="42">
        <f t="shared" si="25"/>
        <v>4858.1</v>
      </c>
      <c r="G31" s="51">
        <f>E31/C31</f>
        <v>2.3293837565674256</v>
      </c>
      <c r="H31" s="49">
        <v>3008.5</v>
      </c>
      <c r="I31" s="49">
        <v>3008.5</v>
      </c>
      <c r="J31" s="49">
        <v>7863.2</v>
      </c>
      <c r="K31" s="42">
        <f t="shared" si="27"/>
        <v>4854.7</v>
      </c>
      <c r="L31" s="51"/>
      <c r="M31" s="52">
        <f t="shared" si="29"/>
        <v>645.9</v>
      </c>
      <c r="N31" s="53">
        <f t="shared" si="28"/>
        <v>645.9</v>
      </c>
      <c r="O31" s="70">
        <f t="shared" si="30"/>
        <v>649.3</v>
      </c>
      <c r="P31" s="42">
        <f t="shared" si="31"/>
        <v>3.3999999999999773</v>
      </c>
      <c r="Q31" s="51">
        <f>O31/M31</f>
        <v>1.0052639727511998</v>
      </c>
      <c r="R31" s="49"/>
      <c r="S31" s="49"/>
      <c r="T31" s="50"/>
      <c r="U31" s="42"/>
      <c r="V31" s="51"/>
      <c r="W31" s="49"/>
      <c r="X31" s="49"/>
      <c r="Y31" s="50"/>
      <c r="Z31" s="42"/>
      <c r="AA31" s="109"/>
      <c r="AB31" s="49"/>
      <c r="AC31" s="49"/>
      <c r="AD31" s="50"/>
      <c r="AE31" s="72"/>
      <c r="AF31" s="77"/>
      <c r="AG31" s="49">
        <v>645.9</v>
      </c>
      <c r="AH31" s="49">
        <v>645.9</v>
      </c>
      <c r="AI31" s="50">
        <v>649.3</v>
      </c>
      <c r="AJ31" s="42">
        <f aca="true" t="shared" si="32" ref="AJ31:AJ37">AI31-AH31</f>
        <v>3.3999999999999773</v>
      </c>
      <c r="AK31" s="51"/>
      <c r="AL31" s="49"/>
      <c r="AM31" s="49"/>
      <c r="AN31" s="50"/>
      <c r="AO31" s="42"/>
      <c r="AP31" s="51"/>
      <c r="AQ31" s="49"/>
      <c r="AR31" s="49"/>
      <c r="AS31" s="50"/>
      <c r="AT31" s="42"/>
      <c r="AU31" s="108"/>
      <c r="AV31" s="49"/>
      <c r="AW31" s="50"/>
      <c r="AX31" s="50"/>
      <c r="AY31" s="42"/>
      <c r="AZ31" s="61"/>
      <c r="BA31" s="54"/>
    </row>
    <row r="32" spans="1:53" s="11" customFormat="1" ht="36.75" customHeight="1">
      <c r="A32" s="46"/>
      <c r="B32" s="119" t="s">
        <v>47</v>
      </c>
      <c r="C32" s="49">
        <f>H32+M32</f>
        <v>31.2</v>
      </c>
      <c r="D32" s="49">
        <f>I32+N32</f>
        <v>31.2</v>
      </c>
      <c r="E32" s="50">
        <f>J32+O32</f>
        <v>67.1</v>
      </c>
      <c r="F32" s="42">
        <f>E32-D32</f>
        <v>35.89999999999999</v>
      </c>
      <c r="G32" s="51">
        <f>E32/C32</f>
        <v>2.1506410256410255</v>
      </c>
      <c r="H32" s="49"/>
      <c r="I32" s="49"/>
      <c r="J32" s="49">
        <v>35.9</v>
      </c>
      <c r="K32" s="42">
        <f t="shared" si="27"/>
        <v>35.9</v>
      </c>
      <c r="L32" s="51"/>
      <c r="M32" s="52">
        <f>R32+W32+AB32+AG32+AL32+AQ32+AV32</f>
        <v>31.2</v>
      </c>
      <c r="N32" s="53">
        <f>S32+X32+AC32+AH32+AM32+AR32+AW32</f>
        <v>31.2</v>
      </c>
      <c r="O32" s="70">
        <f t="shared" si="30"/>
        <v>31.2</v>
      </c>
      <c r="P32" s="42">
        <f t="shared" si="31"/>
        <v>0</v>
      </c>
      <c r="Q32" s="51"/>
      <c r="R32" s="49"/>
      <c r="S32" s="49"/>
      <c r="T32" s="50"/>
      <c r="U32" s="42"/>
      <c r="V32" s="51"/>
      <c r="W32" s="49"/>
      <c r="X32" s="49"/>
      <c r="Y32" s="50"/>
      <c r="Z32" s="42"/>
      <c r="AA32" s="109"/>
      <c r="AB32" s="49"/>
      <c r="AC32" s="49"/>
      <c r="AD32" s="50"/>
      <c r="AE32" s="72"/>
      <c r="AF32" s="77"/>
      <c r="AG32" s="49">
        <v>31.2</v>
      </c>
      <c r="AH32" s="49">
        <v>31.2</v>
      </c>
      <c r="AI32" s="50">
        <v>31.2</v>
      </c>
      <c r="AJ32" s="42">
        <f t="shared" si="32"/>
        <v>0</v>
      </c>
      <c r="AK32" s="51"/>
      <c r="AL32" s="49"/>
      <c r="AM32" s="49"/>
      <c r="AN32" s="50"/>
      <c r="AO32" s="42"/>
      <c r="AP32" s="51"/>
      <c r="AQ32" s="49"/>
      <c r="AR32" s="49"/>
      <c r="AS32" s="50"/>
      <c r="AT32" s="42"/>
      <c r="AU32" s="108"/>
      <c r="AV32" s="49"/>
      <c r="AW32" s="50"/>
      <c r="AX32" s="50"/>
      <c r="AY32" s="42"/>
      <c r="AZ32" s="61"/>
      <c r="BA32" s="54"/>
    </row>
    <row r="33" spans="1:53" s="11" customFormat="1" ht="15" customHeight="1">
      <c r="A33" s="46">
        <v>11</v>
      </c>
      <c r="B33" s="75" t="s">
        <v>37</v>
      </c>
      <c r="C33" s="49">
        <f t="shared" si="24"/>
        <v>0</v>
      </c>
      <c r="D33" s="49">
        <f t="shared" si="0"/>
        <v>0</v>
      </c>
      <c r="E33" s="50">
        <f t="shared" si="22"/>
        <v>0</v>
      </c>
      <c r="F33" s="42">
        <f t="shared" si="25"/>
        <v>0</v>
      </c>
      <c r="G33" s="51"/>
      <c r="H33" s="49"/>
      <c r="I33" s="49"/>
      <c r="J33" s="49"/>
      <c r="K33" s="42"/>
      <c r="L33" s="51"/>
      <c r="M33" s="52">
        <f t="shared" si="29"/>
        <v>0</v>
      </c>
      <c r="N33" s="53">
        <f t="shared" si="28"/>
        <v>0</v>
      </c>
      <c r="O33" s="70">
        <f t="shared" si="30"/>
        <v>0</v>
      </c>
      <c r="P33" s="42">
        <f t="shared" si="31"/>
        <v>0</v>
      </c>
      <c r="Q33" s="51"/>
      <c r="R33" s="49"/>
      <c r="S33" s="49"/>
      <c r="T33" s="50"/>
      <c r="U33" s="42"/>
      <c r="V33" s="51"/>
      <c r="W33" s="49"/>
      <c r="X33" s="49"/>
      <c r="Y33" s="50"/>
      <c r="Z33" s="42"/>
      <c r="AA33" s="109"/>
      <c r="AB33" s="49"/>
      <c r="AC33" s="49"/>
      <c r="AD33" s="50"/>
      <c r="AE33" s="42"/>
      <c r="AF33" s="51"/>
      <c r="AG33" s="145"/>
      <c r="AH33" s="49"/>
      <c r="AI33" s="50"/>
      <c r="AJ33" s="42"/>
      <c r="AK33" s="51"/>
      <c r="AL33" s="49"/>
      <c r="AM33" s="49"/>
      <c r="AN33" s="50"/>
      <c r="AO33" s="42"/>
      <c r="AP33" s="51"/>
      <c r="AQ33" s="49"/>
      <c r="AR33" s="49"/>
      <c r="AS33" s="50"/>
      <c r="AT33" s="42"/>
      <c r="AU33" s="108"/>
      <c r="AV33" s="49"/>
      <c r="AW33" s="50"/>
      <c r="AX33" s="50"/>
      <c r="AY33" s="42"/>
      <c r="AZ33" s="51"/>
      <c r="BA33" s="54"/>
    </row>
    <row r="34" spans="1:53" s="11" customFormat="1" ht="15" customHeight="1">
      <c r="A34" s="46">
        <v>12</v>
      </c>
      <c r="B34" s="76" t="s">
        <v>18</v>
      </c>
      <c r="C34" s="49">
        <f t="shared" si="24"/>
        <v>2511.9</v>
      </c>
      <c r="D34" s="49">
        <f t="shared" si="0"/>
        <v>1860.8</v>
      </c>
      <c r="E34" s="50">
        <f t="shared" si="22"/>
        <v>2653.7</v>
      </c>
      <c r="F34" s="42">
        <f t="shared" si="25"/>
        <v>792.8999999999999</v>
      </c>
      <c r="G34" s="51">
        <f>E34/C34</f>
        <v>1.0564512918507902</v>
      </c>
      <c r="H34" s="96">
        <v>2511.9</v>
      </c>
      <c r="I34" s="49">
        <v>1860.8</v>
      </c>
      <c r="J34" s="49">
        <v>2642.2</v>
      </c>
      <c r="K34" s="42">
        <f>J34-I34</f>
        <v>781.3999999999999</v>
      </c>
      <c r="L34" s="51">
        <f>J34/H34</f>
        <v>1.0518730841195907</v>
      </c>
      <c r="M34" s="52">
        <f t="shared" si="29"/>
        <v>0</v>
      </c>
      <c r="N34" s="53">
        <f>S34+X34+AC34+AH34+AM34+AR34+AW34</f>
        <v>0</v>
      </c>
      <c r="O34" s="70">
        <f t="shared" si="30"/>
        <v>11.5</v>
      </c>
      <c r="P34" s="42">
        <f t="shared" si="31"/>
        <v>11.5</v>
      </c>
      <c r="Q34" s="61"/>
      <c r="R34" s="74"/>
      <c r="S34" s="74"/>
      <c r="T34" s="50"/>
      <c r="U34" s="45"/>
      <c r="V34" s="73"/>
      <c r="W34" s="49"/>
      <c r="X34" s="49"/>
      <c r="Y34" s="50"/>
      <c r="Z34" s="42"/>
      <c r="AA34" s="111"/>
      <c r="AB34" s="49"/>
      <c r="AC34" s="49"/>
      <c r="AD34" s="50"/>
      <c r="AE34" s="42"/>
      <c r="AF34" s="51"/>
      <c r="AG34" s="74"/>
      <c r="AH34" s="74"/>
      <c r="AI34" s="50">
        <v>11.5</v>
      </c>
      <c r="AJ34" s="42">
        <f t="shared" si="32"/>
        <v>11.5</v>
      </c>
      <c r="AK34" s="110"/>
      <c r="AL34" s="49"/>
      <c r="AM34" s="49"/>
      <c r="AN34" s="50"/>
      <c r="AO34" s="42"/>
      <c r="AP34" s="51"/>
      <c r="AQ34" s="49"/>
      <c r="AR34" s="49"/>
      <c r="AS34" s="50"/>
      <c r="AT34" s="42"/>
      <c r="AU34" s="108"/>
      <c r="AV34" s="49"/>
      <c r="AW34" s="50"/>
      <c r="AX34" s="50"/>
      <c r="AY34" s="42"/>
      <c r="AZ34" s="61"/>
      <c r="BA34" s="54"/>
    </row>
    <row r="35" spans="1:53" s="12" customFormat="1" ht="17.25">
      <c r="A35" s="65"/>
      <c r="B35" s="119" t="s">
        <v>38</v>
      </c>
      <c r="C35" s="58">
        <f t="shared" si="24"/>
        <v>132.5</v>
      </c>
      <c r="D35" s="58">
        <f>I35+N35</f>
        <v>30.6</v>
      </c>
      <c r="E35" s="58">
        <f t="shared" si="22"/>
        <v>38.9</v>
      </c>
      <c r="F35" s="60">
        <f t="shared" si="25"/>
        <v>8.299999999999997</v>
      </c>
      <c r="G35" s="61">
        <f>E35/C35</f>
        <v>0.29358490566037737</v>
      </c>
      <c r="H35" s="59"/>
      <c r="I35" s="58"/>
      <c r="J35" s="58">
        <v>6</v>
      </c>
      <c r="K35" s="60"/>
      <c r="L35" s="109"/>
      <c r="M35" s="62">
        <f t="shared" si="29"/>
        <v>132.5</v>
      </c>
      <c r="N35" s="63">
        <f>S35+X35+AC35+AH35+AM35+AR35+AW35</f>
        <v>30.6</v>
      </c>
      <c r="O35" s="94">
        <f t="shared" si="30"/>
        <v>32.9</v>
      </c>
      <c r="P35" s="60">
        <f t="shared" si="31"/>
        <v>2.299999999999997</v>
      </c>
      <c r="Q35" s="61">
        <f>O35/M35</f>
        <v>0.24830188679245283</v>
      </c>
      <c r="R35" s="71">
        <v>8.1</v>
      </c>
      <c r="S35" s="71">
        <v>0.9</v>
      </c>
      <c r="T35" s="59">
        <v>0.9</v>
      </c>
      <c r="U35" s="60">
        <f>T35-S35</f>
        <v>0</v>
      </c>
      <c r="V35" s="61">
        <f>T35/R35</f>
        <v>0.11111111111111112</v>
      </c>
      <c r="W35" s="58">
        <v>22</v>
      </c>
      <c r="X35" s="58">
        <v>0.9</v>
      </c>
      <c r="Y35" s="59">
        <v>0.9</v>
      </c>
      <c r="Z35" s="72">
        <f>Y35-X35</f>
        <v>0</v>
      </c>
      <c r="AA35" s="61">
        <f>Y35/W35</f>
        <v>0.04090909090909091</v>
      </c>
      <c r="AB35" s="58">
        <v>16.8</v>
      </c>
      <c r="AC35" s="58">
        <v>4</v>
      </c>
      <c r="AD35" s="59">
        <v>4</v>
      </c>
      <c r="AE35" s="72">
        <f>AD35-AC35</f>
        <v>0</v>
      </c>
      <c r="AF35" s="77">
        <f>AD35/AB35</f>
        <v>0.23809523809523808</v>
      </c>
      <c r="AG35" s="71">
        <v>41.8</v>
      </c>
      <c r="AH35" s="71">
        <v>21</v>
      </c>
      <c r="AI35" s="59">
        <v>23.3</v>
      </c>
      <c r="AJ35" s="72">
        <f t="shared" si="32"/>
        <v>2.3000000000000007</v>
      </c>
      <c r="AK35" s="77">
        <f>AI35/AG35</f>
        <v>0.5574162679425838</v>
      </c>
      <c r="AL35" s="58">
        <v>30.8</v>
      </c>
      <c r="AM35" s="58">
        <v>2.1</v>
      </c>
      <c r="AN35" s="59">
        <v>2.1</v>
      </c>
      <c r="AO35" s="60">
        <f>AN35-AM35</f>
        <v>0</v>
      </c>
      <c r="AP35" s="61">
        <f>AN35/AL35</f>
        <v>0.06818181818181818</v>
      </c>
      <c r="AQ35" s="58">
        <v>3.6</v>
      </c>
      <c r="AR35" s="58">
        <v>0.8</v>
      </c>
      <c r="AS35" s="59">
        <v>0.8</v>
      </c>
      <c r="AT35" s="60">
        <f>AS35-AR35</f>
        <v>0</v>
      </c>
      <c r="AU35" s="61">
        <f>AS35/AQ35</f>
        <v>0.22222222222222224</v>
      </c>
      <c r="AV35" s="58">
        <v>9.4</v>
      </c>
      <c r="AW35" s="59">
        <v>0.9</v>
      </c>
      <c r="AX35" s="59">
        <v>0.9</v>
      </c>
      <c r="AY35" s="60">
        <f>AX35-AW35</f>
        <v>0</v>
      </c>
      <c r="AZ35" s="61">
        <f>AX35/AV35</f>
        <v>0.09574468085106383</v>
      </c>
      <c r="BA35" s="66"/>
    </row>
    <row r="36" spans="1:53" s="11" customFormat="1" ht="15" customHeight="1" thickBot="1">
      <c r="A36" s="132">
        <v>13</v>
      </c>
      <c r="B36" s="133" t="s">
        <v>39</v>
      </c>
      <c r="C36" s="134">
        <f t="shared" si="24"/>
        <v>321.1</v>
      </c>
      <c r="D36" s="134">
        <f>I36+N36</f>
        <v>321.1</v>
      </c>
      <c r="E36" s="130">
        <f t="shared" si="22"/>
        <v>350.2</v>
      </c>
      <c r="F36" s="135">
        <f t="shared" si="25"/>
        <v>29.099999999999966</v>
      </c>
      <c r="G36" s="51">
        <f>E36/C36</f>
        <v>1.0906259732170662</v>
      </c>
      <c r="H36" s="126"/>
      <c r="I36" s="126"/>
      <c r="J36" s="136">
        <v>13.9</v>
      </c>
      <c r="K36" s="137">
        <f>J36-I36</f>
        <v>13.9</v>
      </c>
      <c r="L36" s="124"/>
      <c r="M36" s="138">
        <f t="shared" si="29"/>
        <v>321.1</v>
      </c>
      <c r="N36" s="139">
        <f>S36+X36+AC36+AH36+AM36+AR36+AW36</f>
        <v>321.1</v>
      </c>
      <c r="O36" s="136">
        <f t="shared" si="30"/>
        <v>336.3</v>
      </c>
      <c r="P36" s="140">
        <f t="shared" si="31"/>
        <v>15.199999999999989</v>
      </c>
      <c r="Q36" s="61">
        <f>O36/M36</f>
        <v>1.047337278106509</v>
      </c>
      <c r="R36" s="123"/>
      <c r="S36" s="129"/>
      <c r="T36" s="130"/>
      <c r="U36" s="129"/>
      <c r="V36" s="131"/>
      <c r="W36" s="128"/>
      <c r="X36" s="126"/>
      <c r="Y36" s="121"/>
      <c r="Z36" s="125"/>
      <c r="AA36" s="127"/>
      <c r="AB36" s="126"/>
      <c r="AC36" s="126"/>
      <c r="AD36" s="121"/>
      <c r="AE36" s="125"/>
      <c r="AF36" s="124"/>
      <c r="AG36" s="123">
        <v>321.1</v>
      </c>
      <c r="AH36" s="122">
        <v>321.1</v>
      </c>
      <c r="AI36" s="121">
        <v>336.3</v>
      </c>
      <c r="AJ36" s="42">
        <f t="shared" si="32"/>
        <v>15.199999999999989</v>
      </c>
      <c r="AK36" s="73"/>
      <c r="AL36" s="49"/>
      <c r="AM36" s="49"/>
      <c r="AN36" s="50"/>
      <c r="AO36" s="42"/>
      <c r="AP36" s="51"/>
      <c r="AQ36" s="49"/>
      <c r="AR36" s="49"/>
      <c r="AS36" s="50"/>
      <c r="AT36" s="42"/>
      <c r="AU36" s="108"/>
      <c r="AV36" s="49"/>
      <c r="AW36" s="50"/>
      <c r="AX36" s="50"/>
      <c r="AY36" s="42"/>
      <c r="AZ36" s="51"/>
      <c r="BA36" s="54"/>
    </row>
    <row r="37" spans="1:53" s="89" customFormat="1" ht="15" customHeight="1" thickBot="1">
      <c r="A37" s="78"/>
      <c r="B37" s="79" t="s">
        <v>5</v>
      </c>
      <c r="C37" s="80">
        <f t="shared" si="24"/>
        <v>238079.69999999998</v>
      </c>
      <c r="D37" s="81">
        <f>I37+N37</f>
        <v>127765.3</v>
      </c>
      <c r="E37" s="81">
        <f>J37+O37+0.1</f>
        <v>159907.2</v>
      </c>
      <c r="F37" s="82">
        <f t="shared" si="25"/>
        <v>32141.90000000001</v>
      </c>
      <c r="G37" s="85">
        <f>E37/C37</f>
        <v>0.6716540721447483</v>
      </c>
      <c r="H37" s="87">
        <f>H6+H19</f>
        <v>149233.8</v>
      </c>
      <c r="I37" s="84">
        <f>I6+I19</f>
        <v>86241.1</v>
      </c>
      <c r="J37" s="81">
        <f>J6+J19</f>
        <v>109475</v>
      </c>
      <c r="K37" s="84">
        <f>J37-I37</f>
        <v>23233.899999999994</v>
      </c>
      <c r="L37" s="83">
        <f>J37/H37</f>
        <v>0.7335804623349402</v>
      </c>
      <c r="M37" s="80">
        <f>M6+M19</f>
        <v>88845.9</v>
      </c>
      <c r="N37" s="84">
        <f>N6+N19</f>
        <v>41524.2</v>
      </c>
      <c r="O37" s="81">
        <f>O6+O19</f>
        <v>50432.100000000006</v>
      </c>
      <c r="P37" s="82">
        <f t="shared" si="31"/>
        <v>8907.900000000009</v>
      </c>
      <c r="Q37" s="85">
        <f>O37/M37</f>
        <v>0.5676356477901626</v>
      </c>
      <c r="R37" s="82">
        <f>R6+R19</f>
        <v>1659.1000000000001</v>
      </c>
      <c r="S37" s="81">
        <f>S6+S19</f>
        <v>291.4</v>
      </c>
      <c r="T37" s="81">
        <f>T6+T19</f>
        <v>478.8</v>
      </c>
      <c r="U37" s="82">
        <f>T37-S37</f>
        <v>187.40000000000003</v>
      </c>
      <c r="V37" s="83">
        <f>T37/R37</f>
        <v>0.2885901995057561</v>
      </c>
      <c r="W37" s="82">
        <f>W6+W19</f>
        <v>4065.5999999999995</v>
      </c>
      <c r="X37" s="84">
        <f>X6+X19</f>
        <v>1290.8</v>
      </c>
      <c r="Y37" s="84">
        <f>Y6+Y19</f>
        <v>1755.1</v>
      </c>
      <c r="Z37" s="84">
        <f>Y37-X37</f>
        <v>464.29999999999995</v>
      </c>
      <c r="AA37" s="83">
        <f>Y37/W37</f>
        <v>0.4316951987406533</v>
      </c>
      <c r="AB37" s="87">
        <f>AB6+AB19</f>
        <v>6226</v>
      </c>
      <c r="AC37" s="84">
        <f>AC6+AC19</f>
        <v>3505.3</v>
      </c>
      <c r="AD37" s="84">
        <f>AD6+AD19</f>
        <v>3731.1</v>
      </c>
      <c r="AE37" s="84">
        <f>AD37-AC37</f>
        <v>225.79999999999973</v>
      </c>
      <c r="AF37" s="83">
        <f>AD37/AB37</f>
        <v>0.5992772245422422</v>
      </c>
      <c r="AG37" s="82">
        <f>AG6+AG19</f>
        <v>54280.1</v>
      </c>
      <c r="AH37" s="81">
        <f>AH6+AH19</f>
        <v>26634.2</v>
      </c>
      <c r="AI37" s="84">
        <f>AI6+AI19</f>
        <v>31832.600000000002</v>
      </c>
      <c r="AJ37" s="84">
        <f t="shared" si="32"/>
        <v>5198.4000000000015</v>
      </c>
      <c r="AK37" s="85">
        <f>AI37/AG37</f>
        <v>0.5864506513436785</v>
      </c>
      <c r="AL37" s="86">
        <f>AL6+AL19</f>
        <v>12157</v>
      </c>
      <c r="AM37" s="84">
        <f>AM6+AM19</f>
        <v>5716.1</v>
      </c>
      <c r="AN37" s="84">
        <f>AN6+AN19</f>
        <v>7287.1</v>
      </c>
      <c r="AO37" s="86">
        <f>AN37-AM37</f>
        <v>1571</v>
      </c>
      <c r="AP37" s="85">
        <f>AN37/AL37</f>
        <v>0.5994159743357736</v>
      </c>
      <c r="AQ37" s="87">
        <f>AQ6+AQ19</f>
        <v>5933.900000000001</v>
      </c>
      <c r="AR37" s="84">
        <f>AR6+AR19</f>
        <v>2470.2</v>
      </c>
      <c r="AS37" s="84">
        <f>AS6+AS19+0.1</f>
        <v>3222.1</v>
      </c>
      <c r="AT37" s="86">
        <f>AS37-AR37</f>
        <v>751.9000000000001</v>
      </c>
      <c r="AU37" s="85">
        <f>AS37/AQ37</f>
        <v>0.5429987023711218</v>
      </c>
      <c r="AV37" s="86">
        <f>AV6+AV19</f>
        <v>4524.2</v>
      </c>
      <c r="AW37" s="84">
        <f>AW6+AW19</f>
        <v>1647.4</v>
      </c>
      <c r="AX37" s="84">
        <f>AX6+AX19</f>
        <v>2125.4000000000005</v>
      </c>
      <c r="AY37" s="86">
        <f>AX37-AW37</f>
        <v>478.00000000000045</v>
      </c>
      <c r="AZ37" s="85">
        <f>AX37/AV37</f>
        <v>0.469784713319482</v>
      </c>
      <c r="BA37" s="88"/>
    </row>
    <row r="38" spans="1:53" s="12" customFormat="1" ht="17.25">
      <c r="A38" s="158" t="s">
        <v>23</v>
      </c>
      <c r="B38" s="158"/>
      <c r="C38" s="158"/>
      <c r="D38" s="158"/>
      <c r="E38" s="158"/>
      <c r="F38" s="158"/>
      <c r="G38" s="158"/>
      <c r="H38" s="158"/>
      <c r="I38" s="158"/>
      <c r="J38" s="91"/>
      <c r="K38" s="90"/>
      <c r="L38" s="90"/>
      <c r="M38" s="91"/>
      <c r="N38" s="91"/>
      <c r="O38" s="91"/>
      <c r="P38" s="91"/>
      <c r="Q38" s="91"/>
      <c r="R38" s="92"/>
      <c r="S38" s="92"/>
      <c r="T38" s="107"/>
      <c r="U38" s="92"/>
      <c r="V38" s="92"/>
      <c r="W38" s="92"/>
      <c r="X38" s="92"/>
      <c r="Y38" s="92"/>
      <c r="Z38" s="92"/>
      <c r="AA38" s="92"/>
      <c r="AB38" s="92"/>
      <c r="AC38" s="93"/>
      <c r="AD38" s="107" t="s">
        <v>27</v>
      </c>
      <c r="AE38" s="92"/>
      <c r="AF38" s="92"/>
      <c r="AG38" s="92"/>
      <c r="AH38" s="92"/>
      <c r="AI38" s="92"/>
      <c r="AJ38" s="92"/>
      <c r="AK38" s="92"/>
      <c r="AL38" s="92"/>
      <c r="AM38" s="92"/>
      <c r="AN38" s="91"/>
      <c r="AO38" s="92"/>
      <c r="AP38" s="92"/>
      <c r="AQ38" s="113"/>
      <c r="AR38" s="92"/>
      <c r="AS38" s="112"/>
      <c r="AT38" s="92"/>
      <c r="AU38" s="92"/>
      <c r="AV38" s="92"/>
      <c r="AW38" s="92"/>
      <c r="AX38" s="92"/>
      <c r="AY38" s="92"/>
      <c r="AZ38" s="92"/>
      <c r="BA38" s="27"/>
    </row>
    <row r="39" spans="5:50" s="6" customFormat="1" ht="17.25">
      <c r="E39" s="106"/>
      <c r="I39" s="3"/>
      <c r="J39" s="95"/>
      <c r="O39" s="95"/>
      <c r="T39" s="7"/>
      <c r="Y39" s="104"/>
      <c r="AD39" s="105"/>
      <c r="AI39" s="95"/>
      <c r="AN39" s="105"/>
      <c r="AS39" s="95"/>
      <c r="AX39" s="95"/>
    </row>
    <row r="40" spans="9:50" s="6" customFormat="1" ht="17.25">
      <c r="I40" s="3"/>
      <c r="O40" s="7"/>
      <c r="T40" s="7"/>
      <c r="Y40" s="7"/>
      <c r="AD40" s="7"/>
      <c r="AI40" s="7"/>
      <c r="AN40" s="7"/>
      <c r="AS40" s="7"/>
      <c r="AX40" s="7"/>
    </row>
    <row r="41" spans="9:50" s="6" customFormat="1" ht="17.25">
      <c r="I41" s="3"/>
      <c r="O41" s="7"/>
      <c r="T41" s="7"/>
      <c r="Y41" s="7"/>
      <c r="AD41" s="7"/>
      <c r="AI41" s="7"/>
      <c r="AN41" s="7"/>
      <c r="AS41" s="7"/>
      <c r="AX41" s="7"/>
    </row>
    <row r="42" spans="9:50" s="6" customFormat="1" ht="17.25">
      <c r="I42" s="3"/>
      <c r="O42" s="7"/>
      <c r="T42" s="7"/>
      <c r="Y42" s="7"/>
      <c r="AD42" s="7"/>
      <c r="AI42" s="7"/>
      <c r="AN42" s="7"/>
      <c r="AS42" s="7"/>
      <c r="AX42" s="7"/>
    </row>
    <row r="43" spans="9:50" s="6" customFormat="1" ht="17.25">
      <c r="I43" s="3"/>
      <c r="O43" s="7"/>
      <c r="T43" s="7"/>
      <c r="Y43" s="7"/>
      <c r="AD43" s="7"/>
      <c r="AI43" s="7"/>
      <c r="AN43" s="7"/>
      <c r="AS43" s="7"/>
      <c r="AX43" s="7"/>
    </row>
    <row r="44" spans="9:50" s="6" customFormat="1" ht="17.25">
      <c r="I44" s="3"/>
      <c r="O44" s="7"/>
      <c r="T44" s="7"/>
      <c r="Y44" s="7"/>
      <c r="AD44" s="7"/>
      <c r="AI44" s="7"/>
      <c r="AN44" s="7"/>
      <c r="AS44" s="7"/>
      <c r="AX44" s="7"/>
    </row>
    <row r="45" spans="9:50" s="6" customFormat="1" ht="17.25">
      <c r="I45" s="3"/>
      <c r="O45" s="7"/>
      <c r="T45" s="7"/>
      <c r="Y45" s="7"/>
      <c r="AD45" s="7"/>
      <c r="AI45" s="7"/>
      <c r="AN45" s="7"/>
      <c r="AS45" s="7"/>
      <c r="AX45" s="7"/>
    </row>
    <row r="46" spans="9:50" s="6" customFormat="1" ht="17.25">
      <c r="I46" s="3"/>
      <c r="O46" s="7"/>
      <c r="T46" s="7"/>
      <c r="Y46" s="7"/>
      <c r="AD46" s="7"/>
      <c r="AI46" s="7"/>
      <c r="AN46" s="7"/>
      <c r="AS46" s="7"/>
      <c r="AX46" s="7"/>
    </row>
    <row r="47" spans="9:50" s="6" customFormat="1" ht="17.25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7.25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7.25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7.25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7.25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7.25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7.25">
      <c r="I53" s="3"/>
      <c r="O53" s="7"/>
      <c r="T53" s="7"/>
      <c r="Y53" s="7"/>
      <c r="AD53" s="7"/>
      <c r="AI53" s="7"/>
      <c r="AN53" s="7"/>
      <c r="AS53" s="7"/>
      <c r="AX53" s="7"/>
    </row>
  </sheetData>
  <sheetProtection/>
  <mergeCells count="64">
    <mergeCell ref="A38:I38"/>
    <mergeCell ref="AM3:AM4"/>
    <mergeCell ref="AH3:AH4"/>
    <mergeCell ref="A2:A4"/>
    <mergeCell ref="B2:B4"/>
    <mergeCell ref="M3:M4"/>
    <mergeCell ref="C2:G2"/>
    <mergeCell ref="M2:Q2"/>
    <mergeCell ref="T3:T4"/>
    <mergeCell ref="H2:L2"/>
    <mergeCell ref="H3:H4"/>
    <mergeCell ref="Q3:Q4"/>
    <mergeCell ref="R3:R4"/>
    <mergeCell ref="N3:N4"/>
    <mergeCell ref="I3:I4"/>
    <mergeCell ref="J3:J4"/>
    <mergeCell ref="K3:K4"/>
    <mergeCell ref="C3:C4"/>
    <mergeCell ref="E3:E4"/>
    <mergeCell ref="AS3:AS4"/>
    <mergeCell ref="AX3:AX4"/>
    <mergeCell ref="AW3:AW4"/>
    <mergeCell ref="AR3:AR4"/>
    <mergeCell ref="P3:P4"/>
    <mergeCell ref="W3:W4"/>
    <mergeCell ref="S3:S4"/>
    <mergeCell ref="G3:G4"/>
    <mergeCell ref="AY3:AY4"/>
    <mergeCell ref="L3:L4"/>
    <mergeCell ref="AB3:AB4"/>
    <mergeCell ref="Y3:Y4"/>
    <mergeCell ref="V3:V4"/>
    <mergeCell ref="AN3:AN4"/>
    <mergeCell ref="AL3:AL4"/>
    <mergeCell ref="AK3:AK4"/>
    <mergeCell ref="O3:O4"/>
    <mergeCell ref="AV2:AZ2"/>
    <mergeCell ref="AB2:AF2"/>
    <mergeCell ref="AG2:AK2"/>
    <mergeCell ref="AL2:AP2"/>
    <mergeCell ref="AQ2:AU2"/>
    <mergeCell ref="AZ3:AZ4"/>
    <mergeCell ref="AP3:AP4"/>
    <mergeCell ref="AU3:AU4"/>
    <mergeCell ref="AQ3:AQ4"/>
    <mergeCell ref="AV3:AV4"/>
    <mergeCell ref="R2:V2"/>
    <mergeCell ref="W2:AA2"/>
    <mergeCell ref="AD3:AD4"/>
    <mergeCell ref="AA3:AA4"/>
    <mergeCell ref="AC3:AC4"/>
    <mergeCell ref="X3:X4"/>
    <mergeCell ref="Z3:Z4"/>
    <mergeCell ref="U3:U4"/>
    <mergeCell ref="A1:O1"/>
    <mergeCell ref="F3:F4"/>
    <mergeCell ref="D3:D4"/>
    <mergeCell ref="AT3:AT4"/>
    <mergeCell ref="AO3:AO4"/>
    <mergeCell ref="AJ3:AJ4"/>
    <mergeCell ref="AE3:AE4"/>
    <mergeCell ref="AF3:AF4"/>
    <mergeCell ref="AG3:AG4"/>
    <mergeCell ref="AI3:AI4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73" r:id="rId2"/>
  <colBreaks count="1" manualBreakCount="1">
    <brk id="2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2019-08-05T05:51:55Z</cp:lastPrinted>
  <dcterms:created xsi:type="dcterms:W3CDTF">2006-11-08T10:58:51Z</dcterms:created>
  <dcterms:modified xsi:type="dcterms:W3CDTF">2019-08-05T06:01:04Z</dcterms:modified>
  <cp:category/>
  <cp:version/>
  <cp:contentType/>
  <cp:contentStatus/>
</cp:coreProperties>
</file>