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'2017'!$A$1:$AZ$38</definedName>
  </definedNames>
  <calcPr fullCalcOnLoad="1"/>
</workbook>
</file>

<file path=xl/sharedStrings.xml><?xml version="1.0" encoding="utf-8"?>
<sst xmlns="http://schemas.openxmlformats.org/spreadsheetml/2006/main" count="97" uniqueCount="52">
  <si>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</si>
  <si>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</si>
  <si>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</si>
  <si>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</si>
  <si>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</si>
  <si>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</si>
  <si>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</si>
  <si>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</si>
  <si>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</si>
  <si>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</si>
  <si>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</si>
  <si>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</si>
  <si>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</si>
  <si>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</si>
  <si>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</si>
  <si>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</si>
  <si>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</si>
  <si>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</si>
  <si>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</si>
  <si>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</si>
  <si>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</si>
  <si>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</si>
  <si>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</si>
  <si>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</si>
  <si>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</si>
  <si>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</si>
  <si>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</si>
  <si>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</si>
  <si>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</si>
  <si>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</si>
  <si>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</si>
  <si>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</si>
  <si>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</si>
  <si>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</si>
  <si>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</si>
  <si>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</si>
  <si>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</si>
  <si>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</si>
  <si>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</si>
  <si>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</si>
  <si>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</si>
  <si>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</si>
  <si>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</si>
  <si>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</si>
  <si>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</si>
  <si>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</si>
  <si>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</si>
  <si>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</si>
  <si>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 xml:space="preserve"> Выполнение плана по доходам консолидированного бюджета Константиновского района на 1 июля 2019 года (по отчету)</t>
  </si>
  <si>
    <t>План 6-и месяцев</t>
  </si>
  <si>
    <t>Фактич.поступление на 01.07.19</t>
  </si>
  <si>
    <t>Отклонение 6-и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</si>
</sst>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173" fontId="9" fillId="33" borderId="22" xfId="0" applyNumberFormat="1" applyFont="1" applyFill="1" applyBorder="1" applyAlignment="1">
      <alignment horizontal="center" vertical="center"/>
    </xf>
    <xf numFmtId="173" fontId="9" fillId="33" borderId="23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4" fontId="9" fillId="33" borderId="24" xfId="0" applyNumberFormat="1" applyFont="1" applyFill="1" applyBorder="1" applyAlignment="1">
      <alignment horizontal="center" vertical="center"/>
    </xf>
    <xf numFmtId="173" fontId="9" fillId="33" borderId="25" xfId="0" applyNumberFormat="1" applyFont="1" applyFill="1" applyBorder="1" applyAlignment="1">
      <alignment horizontal="center" vertical="center"/>
    </xf>
    <xf numFmtId="173" fontId="9" fillId="33" borderId="26" xfId="0" applyNumberFormat="1" applyFont="1" applyFill="1" applyBorder="1" applyAlignment="1">
      <alignment horizontal="center" vertical="center"/>
    </xf>
    <xf numFmtId="174" fontId="9" fillId="33" borderId="27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0" borderId="29" xfId="0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173" fontId="9" fillId="0" borderId="31" xfId="0" applyNumberFormat="1" applyFont="1" applyBorder="1" applyAlignment="1">
      <alignment horizontal="center" vertical="center"/>
    </xf>
    <xf numFmtId="173" fontId="9" fillId="0" borderId="29" xfId="0" applyNumberFormat="1" applyFont="1" applyBorder="1" applyAlignment="1">
      <alignment horizontal="center" vertical="center"/>
    </xf>
    <xf numFmtId="174" fontId="9" fillId="0" borderId="32" xfId="0" applyNumberFormat="1" applyFont="1" applyFill="1" applyBorder="1" applyAlignment="1">
      <alignment horizontal="center" vertical="center"/>
    </xf>
    <xf numFmtId="173" fontId="12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33" xfId="0" applyNumberFormat="1" applyFont="1" applyBorder="1" applyAlignment="1">
      <alignment horizontal="center" vertical="center"/>
    </xf>
    <xf numFmtId="173" fontId="9" fillId="0" borderId="34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35" xfId="0" applyNumberFormat="1" applyFont="1" applyFill="1" applyBorder="1" applyAlignment="1">
      <alignment horizontal="center" vertical="center"/>
    </xf>
    <xf numFmtId="173" fontId="9" fillId="0" borderId="34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173" fontId="10" fillId="0" borderId="33" xfId="0" applyNumberFormat="1" applyFont="1" applyBorder="1" applyAlignment="1">
      <alignment horizontal="center" vertical="center"/>
    </xf>
    <xf numFmtId="173" fontId="10" fillId="0" borderId="34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31" xfId="0" applyNumberFormat="1" applyFont="1" applyBorder="1" applyAlignment="1">
      <alignment horizontal="center" vertical="center"/>
    </xf>
    <xf numFmtId="174" fontId="10" fillId="0" borderId="35" xfId="0" applyNumberFormat="1" applyFont="1" applyFill="1" applyBorder="1" applyAlignment="1">
      <alignment horizontal="center" vertical="center"/>
    </xf>
    <xf numFmtId="173" fontId="10" fillId="0" borderId="34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left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horizontal="center" vertical="center"/>
    </xf>
    <xf numFmtId="173" fontId="13" fillId="0" borderId="34" xfId="0" applyNumberFormat="1" applyFont="1" applyBorder="1" applyAlignment="1">
      <alignment horizontal="center" vertical="center"/>
    </xf>
    <xf numFmtId="173" fontId="13" fillId="0" borderId="31" xfId="0" applyNumberFormat="1" applyFont="1" applyBorder="1" applyAlignment="1">
      <alignment horizontal="center" vertical="center"/>
    </xf>
    <xf numFmtId="174" fontId="12" fillId="0" borderId="35" xfId="0" applyNumberFormat="1" applyFont="1" applyFill="1" applyBorder="1" applyAlignment="1">
      <alignment horizontal="center" vertical="center"/>
    </xf>
    <xf numFmtId="173" fontId="12" fillId="0" borderId="34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4" fontId="13" fillId="0" borderId="35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173" fontId="9" fillId="34" borderId="22" xfId="0" applyNumberFormat="1" applyFont="1" applyFill="1" applyBorder="1" applyAlignment="1">
      <alignment horizontal="center" vertical="center"/>
    </xf>
    <xf numFmtId="173" fontId="9" fillId="34" borderId="20" xfId="0" applyNumberFormat="1" applyFont="1" applyFill="1" applyBorder="1" applyAlignment="1">
      <alignment horizontal="center" vertical="center"/>
    </xf>
    <xf numFmtId="173" fontId="9" fillId="34" borderId="23" xfId="0" applyNumberFormat="1" applyFont="1" applyFill="1" applyBorder="1" applyAlignment="1">
      <alignment horizontal="center" vertical="center"/>
    </xf>
    <xf numFmtId="174" fontId="9" fillId="34" borderId="24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174" fontId="9" fillId="34" borderId="27" xfId="0" applyNumberFormat="1" applyFont="1" applyFill="1" applyBorder="1" applyAlignment="1">
      <alignment horizontal="center" vertical="center"/>
    </xf>
    <xf numFmtId="173" fontId="9" fillId="34" borderId="26" xfId="0" applyNumberFormat="1" applyFont="1" applyFill="1" applyBorder="1" applyAlignment="1">
      <alignment horizontal="center" vertical="center"/>
    </xf>
    <xf numFmtId="173" fontId="9" fillId="34" borderId="25" xfId="0" applyNumberFormat="1" applyFont="1" applyFill="1" applyBorder="1" applyAlignment="1">
      <alignment horizontal="center" vertical="center"/>
    </xf>
    <xf numFmtId="174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31" xfId="0" applyNumberFormat="1" applyFont="1" applyFill="1" applyBorder="1" applyAlignment="1">
      <alignment horizontal="center" vertical="center"/>
    </xf>
    <xf numFmtId="173" fontId="68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0" fillId="0" borderId="0" xfId="0" applyFont="1" applyBorder="1" applyAlignment="1">
      <alignment/>
    </xf>
    <xf numFmtId="0" fontId="68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35" xfId="0" applyNumberFormat="1" applyFont="1" applyFill="1" applyBorder="1" applyAlignment="1">
      <alignment horizontal="center" vertical="center"/>
    </xf>
    <xf numFmtId="9" fontId="10" fillId="0" borderId="35" xfId="0" applyNumberFormat="1" applyFont="1" applyFill="1" applyBorder="1" applyAlignment="1">
      <alignment horizontal="center" vertical="center"/>
    </xf>
    <xf numFmtId="9" fontId="13" fillId="0" borderId="35" xfId="0" applyNumberFormat="1" applyFont="1" applyFill="1" applyBorder="1" applyAlignment="1">
      <alignment horizontal="center" vertical="center"/>
    </xf>
    <xf numFmtId="9" fontId="12" fillId="0" borderId="35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3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4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10" fillId="0" borderId="15" xfId="0" applyNumberFormat="1" applyFont="1" applyBorder="1" applyAlignment="1">
      <alignment horizontal="center" vertical="center"/>
    </xf>
    <xf numFmtId="173" fontId="9" fillId="0" borderId="15" xfId="0" applyNumberFormat="1" applyFont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173" fontId="10" fillId="0" borderId="14" xfId="0" applyNumberFormat="1" applyFont="1" applyFill="1" applyBorder="1" applyAlignment="1">
      <alignment horizontal="center" vertical="center"/>
    </xf>
    <xf numFmtId="173" fontId="10" fillId="0" borderId="17" xfId="0" applyNumberFormat="1" applyFont="1" applyFill="1" applyBorder="1" applyAlignment="1">
      <alignment horizontal="center" vertical="center"/>
    </xf>
    <xf numFmtId="173" fontId="10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13" fillId="0" borderId="31" xfId="0" applyNumberFormat="1" applyFont="1" applyBorder="1" applyAlignment="1">
      <alignment horizontal="center" vertical="center"/>
    </xf>
    <xf numFmtId="173" fontId="71" fillId="0" borderId="34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8295340"/>
        <c:axId val="54896013"/>
      </c:bar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6013"/>
        <c:crosses val="autoZero"/>
        <c:auto val="1"/>
        <c:lblOffset val="100"/>
        <c:tickLblSkip val="1"/>
        <c:noMultiLvlLbl val="0"/>
      </c:catAx>
      <c:valAx>
        <c:axId val="54896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95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302070"/>
        <c:axId val="17392039"/>
      </c:barChart>
      <c:catAx>
        <c:axId val="243020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92039"/>
        <c:crosses val="autoZero"/>
        <c:auto val="1"/>
        <c:lblOffset val="100"/>
        <c:tickLblSkip val="1"/>
        <c:noMultiLvlLbl val="0"/>
      </c:catAx>
      <c:valAx>
        <c:axId val="1739203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02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2310624"/>
        <c:axId val="66577889"/>
      </c:bar3D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577889"/>
        <c:crosses val="autoZero"/>
        <c:auto val="1"/>
        <c:lblOffset val="100"/>
        <c:tickLblSkip val="1"/>
        <c:noMultiLvlLbl val="0"/>
      </c:catAx>
      <c:valAx>
        <c:axId val="66577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6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62330090"/>
        <c:axId val="24099899"/>
      </c:bar3D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099899"/>
        <c:crosses val="autoZero"/>
        <c:auto val="1"/>
        <c:lblOffset val="100"/>
        <c:tickLblSkip val="1"/>
        <c:noMultiLvlLbl val="0"/>
      </c:catAx>
      <c:valAx>
        <c:axId val="24099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0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5572500"/>
        <c:axId val="5934773"/>
      </c:bar3D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4773"/>
        <c:crosses val="autoZero"/>
        <c:auto val="1"/>
        <c:lblOffset val="100"/>
        <c:tickLblSkip val="1"/>
        <c:noMultiLvlLbl val="0"/>
      </c:catAx>
      <c:valAx>
        <c:axId val="5934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25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0</xdr:rowOff>
    </xdr:from>
    <xdr:to>
      <xdr:col>15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5725" y="8429625"/>
        <a:ext cx="1384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23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15535275" y="8429625"/>
        <a:ext cx="4505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38</xdr:row>
      <xdr:rowOff>0</xdr:rowOff>
    </xdr:from>
    <xdr:to>
      <xdr:col>32</xdr:col>
      <xdr:colOff>419100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20793075" y="8429625"/>
        <a:ext cx="6648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38</xdr:row>
      <xdr:rowOff>0</xdr:rowOff>
    </xdr:from>
    <xdr:to>
      <xdr:col>39</xdr:col>
      <xdr:colOff>762000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27555825" y="8429625"/>
        <a:ext cx="5848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38</xdr:row>
      <xdr:rowOff>0</xdr:rowOff>
    </xdr:from>
    <xdr:to>
      <xdr:col>49</xdr:col>
      <xdr:colOff>238125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34947225" y="8429625"/>
        <a:ext cx="5724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E40" sqref="E40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1.125" style="1" customWidth="1"/>
    <col min="5" max="5" width="10.25390625" style="1" customWidth="1"/>
    <col min="6" max="6" width="12.2539062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753906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0.003906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0.253906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0.75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253906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9.875" style="8" customWidth="1"/>
    <col min="36" max="36" width="11.625" style="1" customWidth="1"/>
    <col min="37" max="37" width="10.00390625" style="1" customWidth="1"/>
    <col min="38" max="39" width="11.00390625" style="1" customWidth="1"/>
    <col min="40" max="40" width="10.003906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003906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100" customFormat="1" ht="17.25" customHeight="1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46"/>
      <c r="O1" s="146"/>
      <c r="P1" s="97"/>
      <c r="Q1" s="98"/>
      <c r="R1" s="99"/>
      <c r="T1" s="101"/>
      <c r="V1" s="102"/>
      <c r="Y1" s="101"/>
      <c r="AA1" s="102"/>
      <c r="AD1" s="101"/>
      <c r="AI1" s="101"/>
      <c r="AN1" s="101"/>
      <c r="AS1" s="101"/>
      <c r="AX1" s="101"/>
      <c r="AZ1" s="102"/>
      <c r="BA1" s="102"/>
    </row>
    <row r="2" spans="1:53" s="12" customFormat="1" ht="15" customHeight="1">
      <c r="A2" s="147" t="s">
        <v>0</v>
      </c>
      <c r="B2" s="159" t="s">
        <v>1</v>
      </c>
      <c r="C2" s="164" t="s">
        <v>15</v>
      </c>
      <c r="D2" s="165"/>
      <c r="E2" s="165"/>
      <c r="F2" s="165"/>
      <c r="G2" s="166"/>
      <c r="H2" s="168" t="s">
        <v>14</v>
      </c>
      <c r="I2" s="153"/>
      <c r="J2" s="153"/>
      <c r="K2" s="153"/>
      <c r="L2" s="169"/>
      <c r="M2" s="167" t="s">
        <v>2</v>
      </c>
      <c r="N2" s="153"/>
      <c r="O2" s="153"/>
      <c r="P2" s="153"/>
      <c r="Q2" s="154"/>
      <c r="R2" s="153" t="s">
        <v>7</v>
      </c>
      <c r="S2" s="153"/>
      <c r="T2" s="153"/>
      <c r="U2" s="153"/>
      <c r="V2" s="154"/>
      <c r="W2" s="153" t="s">
        <v>12</v>
      </c>
      <c r="X2" s="153"/>
      <c r="Y2" s="153"/>
      <c r="Z2" s="153"/>
      <c r="AA2" s="154"/>
      <c r="AB2" s="153" t="s">
        <v>11</v>
      </c>
      <c r="AC2" s="153"/>
      <c r="AD2" s="153"/>
      <c r="AE2" s="153"/>
      <c r="AF2" s="154"/>
      <c r="AG2" s="153" t="s">
        <v>13</v>
      </c>
      <c r="AH2" s="153"/>
      <c r="AI2" s="153"/>
      <c r="AJ2" s="153"/>
      <c r="AK2" s="154"/>
      <c r="AL2" s="153" t="s">
        <v>10</v>
      </c>
      <c r="AM2" s="153"/>
      <c r="AN2" s="153"/>
      <c r="AO2" s="153"/>
      <c r="AP2" s="154"/>
      <c r="AQ2" s="153" t="s">
        <v>9</v>
      </c>
      <c r="AR2" s="153"/>
      <c r="AS2" s="153"/>
      <c r="AT2" s="153"/>
      <c r="AU2" s="154"/>
      <c r="AV2" s="153" t="s">
        <v>8</v>
      </c>
      <c r="AW2" s="153"/>
      <c r="AX2" s="153"/>
      <c r="AY2" s="153"/>
      <c r="AZ2" s="154"/>
      <c r="BA2" s="4"/>
    </row>
    <row r="3" spans="1:53" s="12" customFormat="1" ht="19.5" customHeight="1">
      <c r="A3" s="158"/>
      <c r="B3" s="160"/>
      <c r="C3" s="155" t="s">
        <v>6</v>
      </c>
      <c r="D3" s="147" t="s">
        <v>49</v>
      </c>
      <c r="E3" s="147" t="s">
        <v>50</v>
      </c>
      <c r="F3" s="147" t="s">
        <v>51</v>
      </c>
      <c r="G3" s="149" t="s">
        <v>20</v>
      </c>
      <c r="H3" s="151" t="s">
        <v>6</v>
      </c>
      <c r="I3" s="147" t="s">
        <v>49</v>
      </c>
      <c r="J3" s="147" t="s">
        <v>50</v>
      </c>
      <c r="K3" s="147" t="s">
        <v>51</v>
      </c>
      <c r="L3" s="147" t="s">
        <v>20</v>
      </c>
      <c r="M3" s="162" t="s">
        <v>6</v>
      </c>
      <c r="N3" s="147" t="s">
        <v>49</v>
      </c>
      <c r="O3" s="147" t="s">
        <v>50</v>
      </c>
      <c r="P3" s="147" t="s">
        <v>51</v>
      </c>
      <c r="Q3" s="149" t="s">
        <v>20</v>
      </c>
      <c r="R3" s="151" t="s">
        <v>6</v>
      </c>
      <c r="S3" s="147" t="s">
        <v>49</v>
      </c>
      <c r="T3" s="147" t="s">
        <v>50</v>
      </c>
      <c r="U3" s="147" t="s">
        <v>51</v>
      </c>
      <c r="V3" s="149" t="s">
        <v>20</v>
      </c>
      <c r="W3" s="151" t="s">
        <v>6</v>
      </c>
      <c r="X3" s="147" t="s">
        <v>49</v>
      </c>
      <c r="Y3" s="147" t="s">
        <v>50</v>
      </c>
      <c r="Z3" s="147" t="s">
        <v>51</v>
      </c>
      <c r="AA3" s="149" t="s">
        <v>20</v>
      </c>
      <c r="AB3" s="151" t="s">
        <v>6</v>
      </c>
      <c r="AC3" s="147" t="s">
        <v>49</v>
      </c>
      <c r="AD3" s="147" t="s">
        <v>50</v>
      </c>
      <c r="AE3" s="147" t="s">
        <v>51</v>
      </c>
      <c r="AF3" s="149" t="s">
        <v>20</v>
      </c>
      <c r="AG3" s="151" t="s">
        <v>6</v>
      </c>
      <c r="AH3" s="147" t="s">
        <v>49</v>
      </c>
      <c r="AI3" s="147" t="s">
        <v>50</v>
      </c>
      <c r="AJ3" s="147" t="s">
        <v>51</v>
      </c>
      <c r="AK3" s="149" t="s">
        <v>20</v>
      </c>
      <c r="AL3" s="151" t="s">
        <v>6</v>
      </c>
      <c r="AM3" s="147" t="s">
        <v>49</v>
      </c>
      <c r="AN3" s="147" t="s">
        <v>50</v>
      </c>
      <c r="AO3" s="147" t="s">
        <v>51</v>
      </c>
      <c r="AP3" s="149" t="s">
        <v>20</v>
      </c>
      <c r="AQ3" s="151" t="s">
        <v>6</v>
      </c>
      <c r="AR3" s="147" t="s">
        <v>49</v>
      </c>
      <c r="AS3" s="147" t="s">
        <v>50</v>
      </c>
      <c r="AT3" s="147" t="s">
        <v>51</v>
      </c>
      <c r="AU3" s="149" t="s">
        <v>20</v>
      </c>
      <c r="AV3" s="151" t="s">
        <v>6</v>
      </c>
      <c r="AW3" s="147" t="s">
        <v>49</v>
      </c>
      <c r="AX3" s="147" t="s">
        <v>50</v>
      </c>
      <c r="AY3" s="147" t="s">
        <v>51</v>
      </c>
      <c r="AZ3" s="149" t="s">
        <v>20</v>
      </c>
      <c r="BA3" s="5"/>
    </row>
    <row r="4" spans="1:53" s="12" customFormat="1" ht="27" customHeight="1">
      <c r="A4" s="148"/>
      <c r="B4" s="161"/>
      <c r="C4" s="156"/>
      <c r="D4" s="148"/>
      <c r="E4" s="148"/>
      <c r="F4" s="148"/>
      <c r="G4" s="150"/>
      <c r="H4" s="152"/>
      <c r="I4" s="148"/>
      <c r="J4" s="148"/>
      <c r="K4" s="148"/>
      <c r="L4" s="148"/>
      <c r="M4" s="163"/>
      <c r="N4" s="148"/>
      <c r="O4" s="148"/>
      <c r="P4" s="148"/>
      <c r="Q4" s="150"/>
      <c r="R4" s="152"/>
      <c r="S4" s="148"/>
      <c r="T4" s="148"/>
      <c r="U4" s="148"/>
      <c r="V4" s="150"/>
      <c r="W4" s="152"/>
      <c r="X4" s="148"/>
      <c r="Y4" s="148"/>
      <c r="Z4" s="148"/>
      <c r="AA4" s="150"/>
      <c r="AB4" s="152"/>
      <c r="AC4" s="148"/>
      <c r="AD4" s="148"/>
      <c r="AE4" s="148"/>
      <c r="AF4" s="150"/>
      <c r="AG4" s="152"/>
      <c r="AH4" s="148"/>
      <c r="AI4" s="148"/>
      <c r="AJ4" s="148"/>
      <c r="AK4" s="150"/>
      <c r="AL4" s="152"/>
      <c r="AM4" s="148"/>
      <c r="AN4" s="148"/>
      <c r="AO4" s="148"/>
      <c r="AP4" s="150"/>
      <c r="AQ4" s="152"/>
      <c r="AR4" s="148"/>
      <c r="AS4" s="148"/>
      <c r="AT4" s="148"/>
      <c r="AU4" s="150"/>
      <c r="AV4" s="152"/>
      <c r="AW4" s="148"/>
      <c r="AX4" s="148"/>
      <c r="AY4" s="148"/>
      <c r="AZ4" s="150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39" customFormat="1" ht="15" customHeight="1" thickBot="1">
      <c r="A6" s="28"/>
      <c r="B6" s="29" t="s">
        <v>21</v>
      </c>
      <c r="C6" s="30">
        <f>H6+M6</f>
        <v>205881.8</v>
      </c>
      <c r="D6" s="31">
        <f aca="true" t="shared" si="0" ref="D6:D34">I6+N6</f>
        <v>89456.8</v>
      </c>
      <c r="E6" s="32">
        <f>J6+O6</f>
        <v>109642.8</v>
      </c>
      <c r="F6" s="31">
        <f>E6-D6</f>
        <v>20186</v>
      </c>
      <c r="G6" s="33">
        <f>E6/C6</f>
        <v>0.5325521731401222</v>
      </c>
      <c r="H6" s="31">
        <f>H7+H8+H9+H18</f>
        <v>123703.2</v>
      </c>
      <c r="I6" s="31">
        <f>I7+I8+I9+I18</f>
        <v>59663.1</v>
      </c>
      <c r="J6" s="31">
        <f>J7+J8+J9+J18</f>
        <v>72657.8</v>
      </c>
      <c r="K6" s="31">
        <f>J6-I6</f>
        <v>12994.700000000004</v>
      </c>
      <c r="L6" s="33">
        <f aca="true" t="shared" si="1" ref="L6:L12">J6/H6</f>
        <v>0.5873558646825628</v>
      </c>
      <c r="M6" s="31">
        <f>M7+M8+M9+M13+M18</f>
        <v>82178.59999999999</v>
      </c>
      <c r="N6" s="31">
        <f>N7+N8+N9+N13+N18</f>
        <v>29793.7</v>
      </c>
      <c r="O6" s="31">
        <f>O7+O8+O9+O13+O18</f>
        <v>36985</v>
      </c>
      <c r="P6" s="31">
        <f>O6-N6</f>
        <v>7191.299999999999</v>
      </c>
      <c r="Q6" s="33">
        <f>O6/M6</f>
        <v>0.45005634070183725</v>
      </c>
      <c r="R6" s="35">
        <f>R7+R8+R9+R13+R18</f>
        <v>1651.0000000000002</v>
      </c>
      <c r="S6" s="35">
        <f>S7+S8+S9+S13+S18</f>
        <v>226.89999999999998</v>
      </c>
      <c r="T6" s="35">
        <f>T7+T8+T9+T13+T18</f>
        <v>412.99999999999994</v>
      </c>
      <c r="U6" s="35">
        <f>T6-S6</f>
        <v>186.09999999999997</v>
      </c>
      <c r="V6" s="36">
        <f>T6/R6</f>
        <v>0.25015142337976976</v>
      </c>
      <c r="W6" s="35">
        <f>W7+W8+W9+W13+W18</f>
        <v>3985.5999999999995</v>
      </c>
      <c r="X6" s="35">
        <f>X7+X8+X9+X13+X18</f>
        <v>937.4000000000001</v>
      </c>
      <c r="Y6" s="35">
        <f>Y7+Y8+Y9+Y13+Y18</f>
        <v>1378.8</v>
      </c>
      <c r="Z6" s="35">
        <f>Y6-X6</f>
        <v>441.39999999999986</v>
      </c>
      <c r="AA6" s="36">
        <f>Y6/W6</f>
        <v>0.3459454034524288</v>
      </c>
      <c r="AB6" s="35">
        <f>AB7+AB8+AB9+AB13+AB18</f>
        <v>5941.6</v>
      </c>
      <c r="AC6" s="35">
        <f>AC7+AC8+AC9+AC13+AC18</f>
        <v>3154.1000000000004</v>
      </c>
      <c r="AD6" s="35">
        <f>AD7+AD8+AD9+AD13+AD18</f>
        <v>3421.6000000000004</v>
      </c>
      <c r="AE6" s="35">
        <f>AD6-AC6</f>
        <v>267.5</v>
      </c>
      <c r="AF6" s="36">
        <f>AD6/AB6</f>
        <v>0.5758718190386428</v>
      </c>
      <c r="AG6" s="35">
        <f>AG7+AG8+AG9+AG13+AG18</f>
        <v>48586.4</v>
      </c>
      <c r="AH6" s="35">
        <f>AH7+AH8+AH9+AH13+AH18</f>
        <v>17752.8</v>
      </c>
      <c r="AI6" s="35">
        <f>AI7+AI8+AI9+AI13+AI18</f>
        <v>21791.699999999997</v>
      </c>
      <c r="AJ6" s="35">
        <f>AI6-AH6</f>
        <v>4038.899999999998</v>
      </c>
      <c r="AK6" s="36">
        <f>AI6/AG6</f>
        <v>0.44851439909110363</v>
      </c>
      <c r="AL6" s="35">
        <f>AL7+AL8+AL9+AL13+AL18</f>
        <v>11684.8</v>
      </c>
      <c r="AM6" s="35">
        <f>AM7+AM8+AM9+AM13+AM18</f>
        <v>4327.599999999999</v>
      </c>
      <c r="AN6" s="35">
        <f>AN7+AN8+AN9+AN13+AN18</f>
        <v>5624.9</v>
      </c>
      <c r="AO6" s="31">
        <f>AN6-AM6</f>
        <v>1297.3000000000002</v>
      </c>
      <c r="AP6" s="33">
        <f>AN6/AL6</f>
        <v>0.4813860742160756</v>
      </c>
      <c r="AQ6" s="35">
        <f>AQ7++AQ8+AQ9+AQ13+AQ18</f>
        <v>5814.400000000001</v>
      </c>
      <c r="AR6" s="35">
        <f>AR7++AR8+AR9+AR13+AR18</f>
        <v>2156.9</v>
      </c>
      <c r="AS6" s="35">
        <f>AS7++AS8+AS9+AS13+AS18</f>
        <v>2797.5</v>
      </c>
      <c r="AT6" s="31">
        <f>AS6-AR6</f>
        <v>640.5999999999999</v>
      </c>
      <c r="AU6" s="33">
        <f>AS6/AQ6</f>
        <v>0.4811330489818382</v>
      </c>
      <c r="AV6" s="35">
        <f>AV7+AV8+AV9+AV13+AV18</f>
        <v>4514.8</v>
      </c>
      <c r="AW6" s="35">
        <f>AW7+AW8+AW9+AW13+AW18</f>
        <v>1238</v>
      </c>
      <c r="AX6" s="35">
        <f>AX7+AX8+AX9+AX13+AX18</f>
        <v>1557.5</v>
      </c>
      <c r="AY6" s="31">
        <f>AX6-AW6</f>
        <v>319.5</v>
      </c>
      <c r="AZ6" s="33">
        <f>AX6/AV6</f>
        <v>0.34497652166208914</v>
      </c>
      <c r="BA6" s="38"/>
    </row>
    <row r="7" spans="1:53" s="11" customFormat="1" ht="15" customHeight="1">
      <c r="A7" s="46">
        <v>1</v>
      </c>
      <c r="B7" s="120" t="s">
        <v>40</v>
      </c>
      <c r="C7" s="48">
        <f aca="true" t="shared" si="2" ref="C7:C18">H7+M7</f>
        <v>114574.9</v>
      </c>
      <c r="D7" s="49">
        <f t="shared" si="0"/>
        <v>47587.2</v>
      </c>
      <c r="E7" s="50">
        <f aca="true" t="shared" si="3" ref="E7:E12">J7+O7</f>
        <v>48457.5</v>
      </c>
      <c r="F7" s="42">
        <f aca="true" t="shared" si="4" ref="F7:F18">E7-D7</f>
        <v>870.3000000000029</v>
      </c>
      <c r="G7" s="51">
        <f>E7/C7</f>
        <v>0.4229329460466472</v>
      </c>
      <c r="H7" s="49">
        <v>93276.2</v>
      </c>
      <c r="I7" s="49">
        <v>38677.9</v>
      </c>
      <c r="J7" s="49">
        <v>39320.2</v>
      </c>
      <c r="K7" s="42">
        <f aca="true" t="shared" si="5" ref="K7:K12">J7-I7</f>
        <v>642.2999999999956</v>
      </c>
      <c r="L7" s="51">
        <f t="shared" si="1"/>
        <v>0.4215459034566159</v>
      </c>
      <c r="M7" s="52">
        <f>R7+W7+AB7+AG7+AL7+AQ7+AV7</f>
        <v>21298.7</v>
      </c>
      <c r="N7" s="53">
        <f aca="true" t="shared" si="6" ref="N7:N18">S7+X7+AC7+AH7+AM7+AR7+AW7</f>
        <v>8909.3</v>
      </c>
      <c r="O7" s="52">
        <f>T7+Y7+AD7+AI7+AN7+AS7+AX7</f>
        <v>9137.300000000001</v>
      </c>
      <c r="P7" s="42">
        <f>O7-N7</f>
        <v>228.00000000000182</v>
      </c>
      <c r="Q7" s="51">
        <f>O7/M7</f>
        <v>0.42900740420776856</v>
      </c>
      <c r="R7" s="49">
        <v>162.5</v>
      </c>
      <c r="S7" s="49">
        <v>59.7</v>
      </c>
      <c r="T7" s="50">
        <v>59.7</v>
      </c>
      <c r="U7" s="42">
        <f>T7-S7</f>
        <v>0</v>
      </c>
      <c r="V7" s="51">
        <f>T7/R7</f>
        <v>0.3673846153846154</v>
      </c>
      <c r="W7" s="49">
        <v>427</v>
      </c>
      <c r="X7" s="49">
        <v>157.2</v>
      </c>
      <c r="Y7" s="50">
        <v>157.1</v>
      </c>
      <c r="Z7" s="42">
        <f>Y7-X7</f>
        <v>-0.09999999999999432</v>
      </c>
      <c r="AA7" s="51">
        <f>Y7/W7</f>
        <v>0.36791569086651055</v>
      </c>
      <c r="AB7" s="49">
        <v>414.7</v>
      </c>
      <c r="AC7" s="49">
        <v>202.3</v>
      </c>
      <c r="AD7" s="50">
        <v>202.3</v>
      </c>
      <c r="AE7" s="42">
        <f>AD7-AC7</f>
        <v>0</v>
      </c>
      <c r="AF7" s="51">
        <f>AD7/AB7</f>
        <v>0.48782252230528095</v>
      </c>
      <c r="AG7" s="49">
        <v>16768.2</v>
      </c>
      <c r="AH7" s="49">
        <v>7247.9</v>
      </c>
      <c r="AI7" s="50">
        <v>7476</v>
      </c>
      <c r="AJ7" s="42">
        <f>AI7-AH7</f>
        <v>228.10000000000036</v>
      </c>
      <c r="AK7" s="51">
        <f>AI7/AG7</f>
        <v>0.4458439188463878</v>
      </c>
      <c r="AL7" s="49">
        <v>1660</v>
      </c>
      <c r="AM7" s="49">
        <v>627.1</v>
      </c>
      <c r="AN7" s="50">
        <v>627.1</v>
      </c>
      <c r="AO7" s="42">
        <f>AN7-AM7</f>
        <v>0</v>
      </c>
      <c r="AP7" s="51">
        <f>AN7/AL7</f>
        <v>0.3777710843373494</v>
      </c>
      <c r="AQ7" s="49">
        <v>1021</v>
      </c>
      <c r="AR7" s="49">
        <v>389.6</v>
      </c>
      <c r="AS7" s="49">
        <v>389.6</v>
      </c>
      <c r="AT7" s="42">
        <f>AS7-AR7</f>
        <v>0</v>
      </c>
      <c r="AU7" s="51">
        <f>AS7/AQ7</f>
        <v>0.3815866797257591</v>
      </c>
      <c r="AV7" s="49">
        <v>845.3</v>
      </c>
      <c r="AW7" s="50">
        <v>225.5</v>
      </c>
      <c r="AX7" s="50">
        <v>225.5</v>
      </c>
      <c r="AY7" s="42">
        <f>AX7-AW7</f>
        <v>0</v>
      </c>
      <c r="AZ7" s="51">
        <f>AX7/AV7</f>
        <v>0.26676919436886315</v>
      </c>
      <c r="BA7" s="54"/>
    </row>
    <row r="8" spans="1:53" s="11" customFormat="1" ht="15" customHeight="1">
      <c r="A8" s="46">
        <v>2</v>
      </c>
      <c r="B8" s="47" t="s">
        <v>41</v>
      </c>
      <c r="C8" s="48">
        <f t="shared" si="2"/>
        <v>10588</v>
      </c>
      <c r="D8" s="49">
        <f t="shared" si="0"/>
        <v>5292</v>
      </c>
      <c r="E8" s="50">
        <f t="shared" si="3"/>
        <v>5588.1</v>
      </c>
      <c r="F8" s="42">
        <f t="shared" si="4"/>
        <v>296.10000000000036</v>
      </c>
      <c r="G8" s="51">
        <f>E8/C8</f>
        <v>0.5277767283717416</v>
      </c>
      <c r="H8" s="49">
        <v>7515.8</v>
      </c>
      <c r="I8" s="49">
        <v>3966.7</v>
      </c>
      <c r="J8" s="49">
        <v>3966.7</v>
      </c>
      <c r="K8" s="42">
        <f t="shared" si="5"/>
        <v>0</v>
      </c>
      <c r="L8" s="51">
        <f t="shared" si="1"/>
        <v>0.527781473695415</v>
      </c>
      <c r="M8" s="52">
        <f>R8+W8+AB8+AG8+AL8+AQ8+AV8</f>
        <v>3072.2</v>
      </c>
      <c r="N8" s="53">
        <f>S8+X8+AC8+AH8+AM8+AR8+AW8</f>
        <v>1325.3</v>
      </c>
      <c r="O8" s="52">
        <f>T8+Y8+AD8+AI8+AN8+AS8+AX8</f>
        <v>1621.4</v>
      </c>
      <c r="P8" s="42">
        <f>O8-N8</f>
        <v>296.10000000000014</v>
      </c>
      <c r="Q8" s="51">
        <f>O8/M8</f>
        <v>0.5277651194583687</v>
      </c>
      <c r="R8" s="49"/>
      <c r="S8" s="49"/>
      <c r="T8" s="49"/>
      <c r="U8" s="42"/>
      <c r="V8" s="51"/>
      <c r="W8" s="49"/>
      <c r="X8" s="49"/>
      <c r="Y8" s="49"/>
      <c r="Z8" s="42"/>
      <c r="AA8" s="51"/>
      <c r="AB8" s="49"/>
      <c r="AC8" s="49"/>
      <c r="AD8" s="49"/>
      <c r="AE8" s="42"/>
      <c r="AF8" s="51"/>
      <c r="AG8" s="49">
        <v>3072.2</v>
      </c>
      <c r="AH8" s="49">
        <v>1325.3</v>
      </c>
      <c r="AI8" s="49">
        <v>1621.4</v>
      </c>
      <c r="AJ8" s="42">
        <f>AI8-AH8</f>
        <v>296.10000000000014</v>
      </c>
      <c r="AK8" s="51">
        <f>AI8/AG8</f>
        <v>0.5277651194583687</v>
      </c>
      <c r="AL8" s="49"/>
      <c r="AM8" s="49"/>
      <c r="AN8" s="49"/>
      <c r="AO8" s="42"/>
      <c r="AP8" s="51"/>
      <c r="AQ8" s="49"/>
      <c r="AR8" s="49"/>
      <c r="AS8" s="49"/>
      <c r="AT8" s="42"/>
      <c r="AU8" s="51"/>
      <c r="AV8" s="49"/>
      <c r="AW8" s="50"/>
      <c r="AX8" s="49"/>
      <c r="AY8" s="42"/>
      <c r="AZ8" s="51"/>
      <c r="BA8" s="54"/>
    </row>
    <row r="9" spans="1:53" s="11" customFormat="1" ht="15" customHeight="1">
      <c r="A9" s="46">
        <v>3</v>
      </c>
      <c r="B9" s="47" t="s">
        <v>42</v>
      </c>
      <c r="C9" s="48">
        <f t="shared" si="2"/>
        <v>29311.6</v>
      </c>
      <c r="D9" s="49">
        <f t="shared" si="0"/>
        <v>25855.3</v>
      </c>
      <c r="E9" s="50">
        <f t="shared" si="3"/>
        <v>44519.8</v>
      </c>
      <c r="F9" s="42">
        <f t="shared" si="4"/>
        <v>18664.500000000004</v>
      </c>
      <c r="G9" s="51">
        <f>E9/C9</f>
        <v>1.5188457811924292</v>
      </c>
      <c r="H9" s="49">
        <f>H10+H11+H12</f>
        <v>18230.8</v>
      </c>
      <c r="I9" s="49">
        <f>I10+I11+I12</f>
        <v>14774.5</v>
      </c>
      <c r="J9" s="49">
        <f>J10+J11+J12+0.1</f>
        <v>26769.6</v>
      </c>
      <c r="K9" s="42">
        <f t="shared" si="5"/>
        <v>11995.099999999999</v>
      </c>
      <c r="L9" s="51">
        <f t="shared" si="1"/>
        <v>1.4683722052789785</v>
      </c>
      <c r="M9" s="52">
        <f>R9+W9+AB9+AG9+AL9+AQ9+AV9</f>
        <v>11080.8</v>
      </c>
      <c r="N9" s="53">
        <f t="shared" si="6"/>
        <v>11080.8</v>
      </c>
      <c r="O9" s="52">
        <f>T9+Y9+AD9+AI9+AN9+AS9+AX9</f>
        <v>17750.2</v>
      </c>
      <c r="P9" s="42">
        <f>O9-N9</f>
        <v>6669.4000000000015</v>
      </c>
      <c r="Q9" s="51">
        <f>O9/M9</f>
        <v>1.6018879503284964</v>
      </c>
      <c r="R9" s="49">
        <f>R10+R11</f>
        <v>140.2</v>
      </c>
      <c r="S9" s="50">
        <f>S10+S11</f>
        <v>140.2</v>
      </c>
      <c r="T9" s="49">
        <f>T10+T11</f>
        <v>326.4</v>
      </c>
      <c r="U9" s="42">
        <f>T9-S9</f>
        <v>186.2</v>
      </c>
      <c r="V9" s="51">
        <f>T9/R9</f>
        <v>2.328102710413695</v>
      </c>
      <c r="W9" s="49">
        <f>W10+W11</f>
        <v>527.7</v>
      </c>
      <c r="X9" s="50">
        <f>X10+X11</f>
        <v>527.7</v>
      </c>
      <c r="Y9" s="49">
        <f>Y10+Y11</f>
        <v>969</v>
      </c>
      <c r="Z9" s="42">
        <f>Y9-X9</f>
        <v>441.29999999999995</v>
      </c>
      <c r="AA9" s="51">
        <f>Y9/W9</f>
        <v>1.8362706083001703</v>
      </c>
      <c r="AB9" s="49">
        <f>AB10+AB11</f>
        <v>2848.3</v>
      </c>
      <c r="AC9" s="50">
        <f>AC10+AC11</f>
        <v>2848.3</v>
      </c>
      <c r="AD9" s="49">
        <f>AD10+AD11</f>
        <v>3115.9</v>
      </c>
      <c r="AE9" s="42">
        <f>AD9-AC9</f>
        <v>267.5999999999999</v>
      </c>
      <c r="AF9" s="51">
        <f>AD9/AB9</f>
        <v>1.093950777656848</v>
      </c>
      <c r="AG9" s="49">
        <f>AG10+AG11</f>
        <v>3586.8</v>
      </c>
      <c r="AH9" s="50">
        <f>AH10+AH11</f>
        <v>3586.8</v>
      </c>
      <c r="AI9" s="49">
        <f>AI10+AI11</f>
        <v>7104</v>
      </c>
      <c r="AJ9" s="42">
        <f>AI9-AH9</f>
        <v>3517.2</v>
      </c>
      <c r="AK9" s="51">
        <f>AI9/AG9</f>
        <v>1.9805955168952827</v>
      </c>
      <c r="AL9" s="49">
        <f>AL10+AL11</f>
        <v>1948</v>
      </c>
      <c r="AM9" s="50">
        <f>AM10+AM11</f>
        <v>1948</v>
      </c>
      <c r="AN9" s="49">
        <f>AN10+AN11</f>
        <v>3245.3</v>
      </c>
      <c r="AO9" s="42">
        <f>AN9-AM9</f>
        <v>1297.3000000000002</v>
      </c>
      <c r="AP9" s="51">
        <f>AN9/AL9</f>
        <v>1.6659650924024643</v>
      </c>
      <c r="AQ9" s="49">
        <f>AQ10+AQ11</f>
        <v>1508.9</v>
      </c>
      <c r="AR9" s="50">
        <f>AR10+AR11</f>
        <v>1508.9</v>
      </c>
      <c r="AS9" s="49">
        <f>AS10+AS11</f>
        <v>2149.4</v>
      </c>
      <c r="AT9" s="42">
        <f>AS9-AR9</f>
        <v>640.5</v>
      </c>
      <c r="AU9" s="51">
        <f>AS9/AQ9</f>
        <v>1.4244814102988932</v>
      </c>
      <c r="AV9" s="49">
        <f>AV10+AV11</f>
        <v>520.9</v>
      </c>
      <c r="AW9" s="50">
        <f>AW10+AW11</f>
        <v>520.9</v>
      </c>
      <c r="AX9" s="49">
        <f>AX10+AX11</f>
        <v>840.2</v>
      </c>
      <c r="AY9" s="42">
        <f>AX9-AW9</f>
        <v>319.30000000000007</v>
      </c>
      <c r="AZ9" s="51">
        <f>AX9/AV9</f>
        <v>1.6129775388750243</v>
      </c>
      <c r="BA9" s="54"/>
    </row>
    <row r="10" spans="1:53" s="12" customFormat="1" ht="15" customHeight="1">
      <c r="A10" s="55"/>
      <c r="B10" s="10" t="s">
        <v>28</v>
      </c>
      <c r="C10" s="57">
        <f t="shared" si="2"/>
        <v>6381.7</v>
      </c>
      <c r="D10" s="58">
        <f t="shared" si="0"/>
        <v>3190</v>
      </c>
      <c r="E10" s="59">
        <f t="shared" si="3"/>
        <v>3311.9</v>
      </c>
      <c r="F10" s="60">
        <f t="shared" si="4"/>
        <v>121.90000000000009</v>
      </c>
      <c r="G10" s="61">
        <f aca="true" t="shared" si="7" ref="G10:G18">E10/C10</f>
        <v>0.5189682999827633</v>
      </c>
      <c r="H10" s="58">
        <v>6381.7</v>
      </c>
      <c r="I10" s="58">
        <v>3190</v>
      </c>
      <c r="J10" s="58">
        <v>3311.9</v>
      </c>
      <c r="K10" s="60">
        <f t="shared" si="5"/>
        <v>121.90000000000009</v>
      </c>
      <c r="L10" s="61">
        <f t="shared" si="1"/>
        <v>0.5189682999827633</v>
      </c>
      <c r="M10" s="62"/>
      <c r="N10" s="63"/>
      <c r="O10" s="62"/>
      <c r="P10" s="60"/>
      <c r="Q10" s="61"/>
      <c r="R10" s="71"/>
      <c r="S10" s="114"/>
      <c r="T10" s="58"/>
      <c r="U10" s="72"/>
      <c r="V10" s="77"/>
      <c r="W10" s="58"/>
      <c r="X10" s="59"/>
      <c r="Y10" s="58"/>
      <c r="Z10" s="60"/>
      <c r="AA10" s="61"/>
      <c r="AB10" s="58"/>
      <c r="AC10" s="59"/>
      <c r="AD10" s="58"/>
      <c r="AE10" s="60"/>
      <c r="AF10" s="61"/>
      <c r="AG10" s="71"/>
      <c r="AH10" s="114"/>
      <c r="AI10" s="58"/>
      <c r="AJ10" s="143"/>
      <c r="AK10" s="77"/>
      <c r="AL10" s="58"/>
      <c r="AM10" s="59"/>
      <c r="AN10" s="58"/>
      <c r="AO10" s="60"/>
      <c r="AP10" s="61"/>
      <c r="AQ10" s="58"/>
      <c r="AR10" s="59"/>
      <c r="AS10" s="58"/>
      <c r="AT10" s="60"/>
      <c r="AU10" s="61"/>
      <c r="AV10" s="58"/>
      <c r="AW10" s="59"/>
      <c r="AX10" s="59"/>
      <c r="AY10" s="60"/>
      <c r="AZ10" s="61"/>
      <c r="BA10" s="66"/>
    </row>
    <row r="11" spans="1:53" s="12" customFormat="1" ht="15" customHeight="1">
      <c r="A11" s="55"/>
      <c r="B11" s="10" t="s">
        <v>31</v>
      </c>
      <c r="C11" s="57">
        <f t="shared" si="2"/>
        <v>22342.4</v>
      </c>
      <c r="D11" s="58">
        <f t="shared" si="0"/>
        <v>22342.4</v>
      </c>
      <c r="E11" s="59">
        <f t="shared" si="3"/>
        <v>40823.7</v>
      </c>
      <c r="F11" s="60">
        <f t="shared" si="4"/>
        <v>18481.299999999996</v>
      </c>
      <c r="G11" s="61">
        <f t="shared" si="7"/>
        <v>1.8271850830707532</v>
      </c>
      <c r="H11" s="58">
        <v>11261.6</v>
      </c>
      <c r="I11" s="58">
        <v>11261.6</v>
      </c>
      <c r="J11" s="58">
        <v>23073.5</v>
      </c>
      <c r="K11" s="60">
        <f t="shared" si="5"/>
        <v>11811.9</v>
      </c>
      <c r="L11" s="61">
        <f t="shared" si="1"/>
        <v>2.048865170135682</v>
      </c>
      <c r="M11" s="62">
        <f>R11+W11+AB11+AG11+AL11+AQ11+AV11</f>
        <v>11080.8</v>
      </c>
      <c r="N11" s="63">
        <f t="shared" si="6"/>
        <v>11080.8</v>
      </c>
      <c r="O11" s="62">
        <f>T11+Y11+AD11+AI11+AN11+AS11+AX11</f>
        <v>17750.2</v>
      </c>
      <c r="P11" s="60">
        <f>O11-N11</f>
        <v>6669.4000000000015</v>
      </c>
      <c r="Q11" s="61">
        <f>O11/M11</f>
        <v>1.6018879503284964</v>
      </c>
      <c r="R11" s="58">
        <v>140.2</v>
      </c>
      <c r="S11" s="59">
        <v>140.2</v>
      </c>
      <c r="T11" s="58">
        <v>326.4</v>
      </c>
      <c r="U11" s="60">
        <f>T11-S11</f>
        <v>186.2</v>
      </c>
      <c r="V11" s="61">
        <f>T11/R11</f>
        <v>2.328102710413695</v>
      </c>
      <c r="W11" s="58">
        <v>527.7</v>
      </c>
      <c r="X11" s="115">
        <v>527.7</v>
      </c>
      <c r="Y11" s="58">
        <v>969</v>
      </c>
      <c r="Z11" s="60">
        <f>Y11-X11</f>
        <v>441.29999999999995</v>
      </c>
      <c r="AA11" s="61">
        <f>Y11/W11</f>
        <v>1.8362706083001703</v>
      </c>
      <c r="AB11" s="58">
        <v>2848.3</v>
      </c>
      <c r="AC11" s="58">
        <v>2848.3</v>
      </c>
      <c r="AD11" s="58">
        <v>3115.9</v>
      </c>
      <c r="AE11" s="60">
        <f>AD11-AC11</f>
        <v>267.5999999999999</v>
      </c>
      <c r="AF11" s="61">
        <f aca="true" t="shared" si="8" ref="AF11:AF18">AD11/AB11</f>
        <v>1.093950777656848</v>
      </c>
      <c r="AG11" s="58">
        <v>3586.8</v>
      </c>
      <c r="AH11" s="59">
        <v>3586.8</v>
      </c>
      <c r="AI11" s="58">
        <v>7104</v>
      </c>
      <c r="AJ11" s="60">
        <f>AI11-AH11</f>
        <v>3517.2</v>
      </c>
      <c r="AK11" s="61">
        <f>AI11/AG11</f>
        <v>1.9805955168952827</v>
      </c>
      <c r="AL11" s="58">
        <v>1948</v>
      </c>
      <c r="AM11" s="59">
        <v>1948</v>
      </c>
      <c r="AN11" s="58">
        <v>3245.3</v>
      </c>
      <c r="AO11" s="60">
        <f>AN11-AM11</f>
        <v>1297.3000000000002</v>
      </c>
      <c r="AP11" s="61">
        <f>AN11/AL11</f>
        <v>1.6659650924024643</v>
      </c>
      <c r="AQ11" s="58">
        <v>1508.9</v>
      </c>
      <c r="AR11" s="59">
        <v>1508.9</v>
      </c>
      <c r="AS11" s="58">
        <v>2149.4</v>
      </c>
      <c r="AT11" s="60">
        <f>AS11-AR11</f>
        <v>640.5</v>
      </c>
      <c r="AU11" s="61">
        <f>AS11/AQ11</f>
        <v>1.4244814102988932</v>
      </c>
      <c r="AV11" s="58">
        <v>520.9</v>
      </c>
      <c r="AW11" s="59">
        <v>520.9</v>
      </c>
      <c r="AX11" s="59">
        <v>840.2</v>
      </c>
      <c r="AY11" s="60">
        <f>AX11-AW11</f>
        <v>319.30000000000007</v>
      </c>
      <c r="AZ11" s="61">
        <f>AX11/AV11</f>
        <v>1.6129775388750243</v>
      </c>
      <c r="BA11" s="66"/>
    </row>
    <row r="12" spans="1:53" s="12" customFormat="1" ht="29.25" customHeight="1">
      <c r="A12" s="65"/>
      <c r="B12" s="116" t="s">
        <v>24</v>
      </c>
      <c r="C12" s="57">
        <f t="shared" si="2"/>
        <v>587.5</v>
      </c>
      <c r="D12" s="58">
        <f t="shared" si="0"/>
        <v>322.9</v>
      </c>
      <c r="E12" s="59">
        <f t="shared" si="3"/>
        <v>384.1</v>
      </c>
      <c r="F12" s="60">
        <f t="shared" si="4"/>
        <v>61.200000000000045</v>
      </c>
      <c r="G12" s="61">
        <f t="shared" si="7"/>
        <v>0.6537872340425532</v>
      </c>
      <c r="H12" s="58">
        <v>587.5</v>
      </c>
      <c r="I12" s="58">
        <v>322.9</v>
      </c>
      <c r="J12" s="58">
        <v>384.1</v>
      </c>
      <c r="K12" s="60">
        <f t="shared" si="5"/>
        <v>61.200000000000045</v>
      </c>
      <c r="L12" s="61">
        <f t="shared" si="1"/>
        <v>0.6537872340425532</v>
      </c>
      <c r="M12" s="62"/>
      <c r="N12" s="63"/>
      <c r="O12" s="62"/>
      <c r="P12" s="60"/>
      <c r="Q12" s="61"/>
      <c r="R12" s="71"/>
      <c r="S12" s="114"/>
      <c r="T12" s="58"/>
      <c r="U12" s="72"/>
      <c r="V12" s="77"/>
      <c r="W12" s="58"/>
      <c r="X12" s="59"/>
      <c r="Y12" s="58"/>
      <c r="Z12" s="60"/>
      <c r="AA12" s="61"/>
      <c r="AB12" s="58"/>
      <c r="AC12" s="59"/>
      <c r="AD12" s="58"/>
      <c r="AE12" s="60"/>
      <c r="AF12" s="61"/>
      <c r="AG12" s="71"/>
      <c r="AH12" s="114"/>
      <c r="AI12" s="58"/>
      <c r="AJ12" s="143"/>
      <c r="AK12" s="77"/>
      <c r="AL12" s="58"/>
      <c r="AM12" s="59"/>
      <c r="AN12" s="58"/>
      <c r="AO12" s="60"/>
      <c r="AP12" s="61"/>
      <c r="AQ12" s="58"/>
      <c r="AR12" s="59"/>
      <c r="AS12" s="58"/>
      <c r="AT12" s="60"/>
      <c r="AU12" s="61"/>
      <c r="AV12" s="58"/>
      <c r="AW12" s="59"/>
      <c r="AX12" s="59"/>
      <c r="AY12" s="60"/>
      <c r="AZ12" s="61"/>
      <c r="BA12" s="66"/>
    </row>
    <row r="13" spans="1:53" s="11" customFormat="1" ht="15" customHeight="1">
      <c r="A13" s="46">
        <v>4</v>
      </c>
      <c r="B13" s="64" t="s">
        <v>19</v>
      </c>
      <c r="C13" s="48">
        <f t="shared" si="2"/>
        <v>46606.700000000004</v>
      </c>
      <c r="D13" s="53">
        <f>D14+D15</f>
        <v>8416.6</v>
      </c>
      <c r="E13" s="52">
        <f>E14+E15</f>
        <v>8414.199999999999</v>
      </c>
      <c r="F13" s="42">
        <f t="shared" si="4"/>
        <v>-2.400000000001455</v>
      </c>
      <c r="G13" s="51">
        <f t="shared" si="7"/>
        <v>0.18053627482743892</v>
      </c>
      <c r="H13" s="49"/>
      <c r="I13" s="49"/>
      <c r="J13" s="49"/>
      <c r="K13" s="42"/>
      <c r="L13" s="51"/>
      <c r="M13" s="52">
        <f>M14+M15</f>
        <v>46606.700000000004</v>
      </c>
      <c r="N13" s="53">
        <f>N14+N15</f>
        <v>8416.6</v>
      </c>
      <c r="O13" s="52">
        <f>O14+O15</f>
        <v>8414.199999999999</v>
      </c>
      <c r="P13" s="42">
        <f aca="true" t="shared" si="9" ref="P13:P26">O13-N13</f>
        <v>-2.400000000001455</v>
      </c>
      <c r="Q13" s="51">
        <f aca="true" t="shared" si="10" ref="Q13:Q20">O13/M13</f>
        <v>0.18053627482743892</v>
      </c>
      <c r="R13" s="49">
        <f>R14+R15</f>
        <v>1343.1000000000001</v>
      </c>
      <c r="S13" s="49">
        <f>S14+S15</f>
        <v>24.8</v>
      </c>
      <c r="T13" s="49">
        <f>T14+T15</f>
        <v>24.7</v>
      </c>
      <c r="U13" s="42">
        <f aca="true" t="shared" si="11" ref="U13:U19">T13-S13</f>
        <v>-0.10000000000000142</v>
      </c>
      <c r="V13" s="51">
        <f aca="true" t="shared" si="12" ref="V13:V19">T13/R13</f>
        <v>0.018390291117563844</v>
      </c>
      <c r="W13" s="49">
        <f>W14+W15</f>
        <v>3012.8999999999996</v>
      </c>
      <c r="X13" s="49">
        <f>X14+X15</f>
        <v>245.1</v>
      </c>
      <c r="Y13" s="49">
        <f>Y14+Y15</f>
        <v>245.20000000000002</v>
      </c>
      <c r="Z13" s="42">
        <f aca="true" t="shared" si="13" ref="Z13:Z20">Y13-X13</f>
        <v>0.10000000000002274</v>
      </c>
      <c r="AA13" s="51">
        <f aca="true" t="shared" si="14" ref="AA13:AA19">Y13/W13</f>
        <v>0.08138338477878458</v>
      </c>
      <c r="AB13" s="49">
        <f>AB14+AB15</f>
        <v>2664.1</v>
      </c>
      <c r="AC13" s="49">
        <f>AC14+AC15</f>
        <v>94</v>
      </c>
      <c r="AD13" s="49">
        <f>AD14+AD15</f>
        <v>93.89999999999999</v>
      </c>
      <c r="AE13" s="42">
        <f aca="true" t="shared" si="15" ref="AE13:AE19">AD13-AC13</f>
        <v>-0.10000000000000853</v>
      </c>
      <c r="AF13" s="51">
        <f>AD13/AB13</f>
        <v>0.03524642468375812</v>
      </c>
      <c r="AG13" s="49">
        <f>AG14+AG15</f>
        <v>25159.2</v>
      </c>
      <c r="AH13" s="49">
        <f>AH14+AH15</f>
        <v>5592.8</v>
      </c>
      <c r="AI13" s="49">
        <f>AI14+AI15</f>
        <v>5590.299999999999</v>
      </c>
      <c r="AJ13" s="42">
        <f>AI13-AH13</f>
        <v>-2.5000000000009095</v>
      </c>
      <c r="AK13" s="51">
        <f>AI13/AG13</f>
        <v>0.22219704919075325</v>
      </c>
      <c r="AL13" s="49">
        <f>AL14+AL15</f>
        <v>8020.5</v>
      </c>
      <c r="AM13" s="49">
        <f>AM14+AM15</f>
        <v>1720.1000000000001</v>
      </c>
      <c r="AN13" s="49">
        <f>AN14+AN15</f>
        <v>1720</v>
      </c>
      <c r="AO13" s="42">
        <f aca="true" t="shared" si="16" ref="AO13:AO20">AN13-AM13</f>
        <v>-0.10000000000013642</v>
      </c>
      <c r="AP13" s="51">
        <f aca="true" t="shared" si="17" ref="AP13:AP20">AN13/AL13</f>
        <v>0.2144504706689109</v>
      </c>
      <c r="AQ13" s="49">
        <f>AQ14+AQ15</f>
        <v>3267.9</v>
      </c>
      <c r="AR13" s="49">
        <f>AR14+AR15</f>
        <v>252.4</v>
      </c>
      <c r="AS13" s="49">
        <f>AS14+AS15</f>
        <v>252.5</v>
      </c>
      <c r="AT13" s="42">
        <f aca="true" t="shared" si="18" ref="AT13:AT20">AS13-AR13</f>
        <v>0.09999999999999432</v>
      </c>
      <c r="AU13" s="51">
        <f aca="true" t="shared" si="19" ref="AU13:AU20">AS13/AQ13</f>
        <v>0.07726674622846476</v>
      </c>
      <c r="AV13" s="49">
        <f>AV14+AV15</f>
        <v>3139</v>
      </c>
      <c r="AW13" s="49">
        <f>AW14+AW15</f>
        <v>487.4</v>
      </c>
      <c r="AX13" s="49">
        <f>AX14+AX15</f>
        <v>487.59999999999997</v>
      </c>
      <c r="AY13" s="42">
        <f aca="true" t="shared" si="20" ref="AY13:AY19">AX13-AW13</f>
        <v>0.19999999999998863</v>
      </c>
      <c r="AZ13" s="51">
        <f aca="true" t="shared" si="21" ref="AZ13:AZ19">AX13/AV13</f>
        <v>0.15533609429754697</v>
      </c>
      <c r="BA13" s="54"/>
    </row>
    <row r="14" spans="1:53" s="12" customFormat="1" ht="15" customHeight="1">
      <c r="A14" s="65"/>
      <c r="B14" s="10" t="s">
        <v>46</v>
      </c>
      <c r="C14" s="57">
        <f t="shared" si="2"/>
        <v>6466.9</v>
      </c>
      <c r="D14" s="58">
        <f t="shared" si="0"/>
        <v>240.9</v>
      </c>
      <c r="E14" s="59">
        <f aca="true" t="shared" si="22" ref="E14:E36">J14+O14</f>
        <v>236.8</v>
      </c>
      <c r="F14" s="60">
        <f t="shared" si="4"/>
        <v>-4.099999999999994</v>
      </c>
      <c r="G14" s="61">
        <f t="shared" si="7"/>
        <v>0.036617235460576165</v>
      </c>
      <c r="H14" s="58"/>
      <c r="I14" s="58"/>
      <c r="J14" s="58"/>
      <c r="K14" s="60"/>
      <c r="L14" s="61"/>
      <c r="M14" s="62">
        <f>R14+W14+AB14+AG14+AL14+AQ14+AV14</f>
        <v>6466.9</v>
      </c>
      <c r="N14" s="63">
        <f t="shared" si="6"/>
        <v>240.9</v>
      </c>
      <c r="O14" s="62">
        <f>T14+Y14+AD14+AI14+AN14+AS14+AX14</f>
        <v>236.8</v>
      </c>
      <c r="P14" s="60">
        <f t="shared" si="9"/>
        <v>-4.099999999999994</v>
      </c>
      <c r="Q14" s="61">
        <f t="shared" si="10"/>
        <v>0.036617235460576165</v>
      </c>
      <c r="R14" s="58">
        <v>26</v>
      </c>
      <c r="S14" s="59">
        <v>0.8</v>
      </c>
      <c r="T14" s="58">
        <v>0.8</v>
      </c>
      <c r="U14" s="60">
        <f t="shared" si="11"/>
        <v>0</v>
      </c>
      <c r="V14" s="61">
        <f t="shared" si="12"/>
        <v>0.03076923076923077</v>
      </c>
      <c r="W14" s="58">
        <v>120.7</v>
      </c>
      <c r="X14" s="59">
        <v>13.2</v>
      </c>
      <c r="Y14" s="58">
        <v>13.1</v>
      </c>
      <c r="Z14" s="60">
        <f t="shared" si="13"/>
        <v>-0.09999999999999964</v>
      </c>
      <c r="AA14" s="61">
        <f t="shared" si="14"/>
        <v>0.10853355426677713</v>
      </c>
      <c r="AB14" s="58">
        <v>172.5</v>
      </c>
      <c r="AC14" s="59">
        <v>12.5</v>
      </c>
      <c r="AD14" s="58">
        <v>12.5</v>
      </c>
      <c r="AE14" s="60">
        <f t="shared" si="15"/>
        <v>0</v>
      </c>
      <c r="AF14" s="61">
        <f t="shared" si="8"/>
        <v>0.07246376811594203</v>
      </c>
      <c r="AG14" s="58">
        <v>5495.2</v>
      </c>
      <c r="AH14" s="59">
        <v>194.3</v>
      </c>
      <c r="AI14" s="58">
        <v>190.4</v>
      </c>
      <c r="AJ14" s="60">
        <f>AI14-AH14</f>
        <v>-3.9000000000000057</v>
      </c>
      <c r="AK14" s="61">
        <f>AI14/AG14</f>
        <v>0.03464842043965643</v>
      </c>
      <c r="AL14" s="58">
        <v>368.5</v>
      </c>
      <c r="AM14" s="59">
        <v>5.9</v>
      </c>
      <c r="AN14" s="58">
        <v>5.9</v>
      </c>
      <c r="AO14" s="60">
        <f t="shared" si="16"/>
        <v>0</v>
      </c>
      <c r="AP14" s="61">
        <f t="shared" si="17"/>
        <v>0.016010854816824967</v>
      </c>
      <c r="AQ14" s="58">
        <v>197.9</v>
      </c>
      <c r="AR14" s="59">
        <v>10.1</v>
      </c>
      <c r="AS14" s="58">
        <v>9.9</v>
      </c>
      <c r="AT14" s="60">
        <f t="shared" si="18"/>
        <v>-0.1999999999999993</v>
      </c>
      <c r="AU14" s="61">
        <f t="shared" si="19"/>
        <v>0.05002526528549773</v>
      </c>
      <c r="AV14" s="58">
        <v>86.1</v>
      </c>
      <c r="AW14" s="59">
        <v>4.1</v>
      </c>
      <c r="AX14" s="59">
        <v>4.2</v>
      </c>
      <c r="AY14" s="60">
        <f t="shared" si="20"/>
        <v>0.10000000000000053</v>
      </c>
      <c r="AZ14" s="61">
        <f t="shared" si="21"/>
        <v>0.04878048780487806</v>
      </c>
      <c r="BA14" s="66"/>
    </row>
    <row r="15" spans="1:53" s="12" customFormat="1" ht="15" customHeight="1">
      <c r="A15" s="65"/>
      <c r="B15" s="56" t="s">
        <v>43</v>
      </c>
      <c r="C15" s="57">
        <f t="shared" si="2"/>
        <v>40139.8</v>
      </c>
      <c r="D15" s="58">
        <f t="shared" si="0"/>
        <v>8175.7</v>
      </c>
      <c r="E15" s="59">
        <f t="shared" si="22"/>
        <v>8177.4</v>
      </c>
      <c r="F15" s="60">
        <f t="shared" si="4"/>
        <v>1.699999999999818</v>
      </c>
      <c r="G15" s="61">
        <f t="shared" si="7"/>
        <v>0.2037229881563934</v>
      </c>
      <c r="H15" s="58"/>
      <c r="I15" s="58"/>
      <c r="J15" s="58"/>
      <c r="K15" s="60"/>
      <c r="L15" s="61"/>
      <c r="M15" s="62">
        <f>R15+W15+AB15+AG15+AL15+AQ15+AV15</f>
        <v>40139.8</v>
      </c>
      <c r="N15" s="63">
        <f t="shared" si="6"/>
        <v>8175.7</v>
      </c>
      <c r="O15" s="62">
        <f>T15+Y15+AD15+AI15+AN15+AS15+AX15</f>
        <v>8177.4</v>
      </c>
      <c r="P15" s="60">
        <f t="shared" si="9"/>
        <v>1.699999999999818</v>
      </c>
      <c r="Q15" s="61">
        <f t="shared" si="10"/>
        <v>0.2037229881563934</v>
      </c>
      <c r="R15" s="58">
        <f>SUM(R16+R17)</f>
        <v>1317.1000000000001</v>
      </c>
      <c r="S15" s="58">
        <f>SUM(S16+S17)</f>
        <v>24</v>
      </c>
      <c r="T15" s="58">
        <f>SUM(T16+T17)</f>
        <v>23.9</v>
      </c>
      <c r="U15" s="60">
        <f t="shared" si="11"/>
        <v>-0.10000000000000142</v>
      </c>
      <c r="V15" s="61">
        <f t="shared" si="12"/>
        <v>0.018145926657049574</v>
      </c>
      <c r="W15" s="58">
        <f>SUM(W16+W17)</f>
        <v>2892.2</v>
      </c>
      <c r="X15" s="58">
        <f>SUM(X16+X17)</f>
        <v>231.9</v>
      </c>
      <c r="Y15" s="58">
        <f>SUM(Y16+Y17)</f>
        <v>232.10000000000002</v>
      </c>
      <c r="Z15" s="60">
        <f t="shared" si="13"/>
        <v>0.20000000000001705</v>
      </c>
      <c r="AA15" s="61">
        <f t="shared" si="14"/>
        <v>0.08025032846967707</v>
      </c>
      <c r="AB15" s="58">
        <f>SUM(AB16+AB17)</f>
        <v>2491.6</v>
      </c>
      <c r="AC15" s="58">
        <f>SUM(AC16+AC17)</f>
        <v>81.5</v>
      </c>
      <c r="AD15" s="58">
        <f>SUM(AD16+AD17)</f>
        <v>81.39999999999999</v>
      </c>
      <c r="AE15" s="60">
        <f t="shared" si="15"/>
        <v>-0.10000000000000853</v>
      </c>
      <c r="AF15" s="61">
        <f t="shared" si="8"/>
        <v>0.03266977042864023</v>
      </c>
      <c r="AG15" s="58">
        <f>SUM(AG16+AG17)</f>
        <v>19664</v>
      </c>
      <c r="AH15" s="58">
        <f>SUM(AH16+AH17)</f>
        <v>5398.5</v>
      </c>
      <c r="AI15" s="58">
        <f>SUM(AI16+AI17)</f>
        <v>5399.9</v>
      </c>
      <c r="AJ15" s="60">
        <f>AI15-AH15</f>
        <v>1.3999999999996362</v>
      </c>
      <c r="AK15" s="61">
        <f>AI15/AG15</f>
        <v>0.2746084214808787</v>
      </c>
      <c r="AL15" s="58">
        <f>SUM(AL16+AL17)</f>
        <v>7652</v>
      </c>
      <c r="AM15" s="58">
        <f>SUM(AM16+AM17)</f>
        <v>1714.2</v>
      </c>
      <c r="AN15" s="58">
        <f>SUM(AN16+AN17)</f>
        <v>1714.1</v>
      </c>
      <c r="AO15" s="60">
        <f t="shared" si="16"/>
        <v>-0.10000000000013642</v>
      </c>
      <c r="AP15" s="61">
        <f>AN15/AL15</f>
        <v>0.2240067956089911</v>
      </c>
      <c r="AQ15" s="58">
        <f>SUM(AQ16+AQ17)</f>
        <v>3070</v>
      </c>
      <c r="AR15" s="58">
        <f>SUM(AR16+AR17)</f>
        <v>242.3</v>
      </c>
      <c r="AS15" s="58">
        <f>SUM(AS16+AS17)</f>
        <v>242.6</v>
      </c>
      <c r="AT15" s="60">
        <f t="shared" si="18"/>
        <v>0.29999999999998295</v>
      </c>
      <c r="AU15" s="61">
        <f>AS15/AQ15</f>
        <v>0.0790228013029316</v>
      </c>
      <c r="AV15" s="58">
        <f>SUM(AV16+AV17)</f>
        <v>3052.9</v>
      </c>
      <c r="AW15" s="58">
        <f>SUM(AW16+AW17)</f>
        <v>483.29999999999995</v>
      </c>
      <c r="AX15" s="58">
        <f>SUM(AX16+AX17)</f>
        <v>483.4</v>
      </c>
      <c r="AY15" s="60">
        <f t="shared" si="20"/>
        <v>0.10000000000002274</v>
      </c>
      <c r="AZ15" s="61">
        <f t="shared" si="21"/>
        <v>0.1583412493039405</v>
      </c>
      <c r="BA15" s="66"/>
    </row>
    <row r="16" spans="1:53" s="12" customFormat="1" ht="15" customHeight="1">
      <c r="A16" s="65"/>
      <c r="B16" s="56" t="s">
        <v>44</v>
      </c>
      <c r="C16" s="57">
        <f t="shared" si="2"/>
        <v>14224.1</v>
      </c>
      <c r="D16" s="58">
        <f t="shared" si="0"/>
        <v>7041.400000000001</v>
      </c>
      <c r="E16" s="59">
        <f t="shared" si="22"/>
        <v>7042</v>
      </c>
      <c r="F16" s="60">
        <f t="shared" si="4"/>
        <v>0.5999999999994543</v>
      </c>
      <c r="G16" s="61">
        <f t="shared" si="7"/>
        <v>0.4950752595946316</v>
      </c>
      <c r="H16" s="58"/>
      <c r="I16" s="58"/>
      <c r="J16" s="58"/>
      <c r="K16" s="60"/>
      <c r="L16" s="61"/>
      <c r="M16" s="62">
        <f>R16+W16+AB16+AG16+AL16+AQ16+AV16</f>
        <v>14224.1</v>
      </c>
      <c r="N16" s="63">
        <f>S16+X16+AC16+AH16+AM16+AR16+AW16</f>
        <v>7041.400000000001</v>
      </c>
      <c r="O16" s="62">
        <f>T16+Y16+AD16+AI16+AN16+AS16+AX16</f>
        <v>7042</v>
      </c>
      <c r="P16" s="60">
        <f>O16-N16</f>
        <v>0.5999999999994543</v>
      </c>
      <c r="Q16" s="61">
        <f>O16/M16</f>
        <v>0.4950752595946316</v>
      </c>
      <c r="R16" s="58">
        <v>19.2</v>
      </c>
      <c r="S16" s="59">
        <v>6.6</v>
      </c>
      <c r="T16" s="58">
        <v>6.5</v>
      </c>
      <c r="U16" s="60">
        <f t="shared" si="11"/>
        <v>-0.09999999999999964</v>
      </c>
      <c r="V16" s="61">
        <f t="shared" si="12"/>
        <v>0.3385416666666667</v>
      </c>
      <c r="W16" s="58">
        <v>191.1</v>
      </c>
      <c r="X16" s="59">
        <v>64</v>
      </c>
      <c r="Y16" s="58">
        <v>64.2</v>
      </c>
      <c r="Z16" s="60">
        <f t="shared" si="13"/>
        <v>0.20000000000000284</v>
      </c>
      <c r="AA16" s="61">
        <f t="shared" si="14"/>
        <v>0.33594976452119313</v>
      </c>
      <c r="AB16" s="58">
        <v>37.2</v>
      </c>
      <c r="AC16" s="59">
        <v>11.9</v>
      </c>
      <c r="AD16" s="58">
        <v>11.8</v>
      </c>
      <c r="AE16" s="60">
        <f>AD16-AC16</f>
        <v>-0.09999999999999964</v>
      </c>
      <c r="AF16" s="61">
        <f>AD16/AB16</f>
        <v>0.3172043010752688</v>
      </c>
      <c r="AG16" s="58">
        <v>9456.5</v>
      </c>
      <c r="AH16" s="59">
        <v>4859.7</v>
      </c>
      <c r="AI16" s="58">
        <v>4860.4</v>
      </c>
      <c r="AJ16" s="60">
        <f>AI16-AH16</f>
        <v>0.6999999999998181</v>
      </c>
      <c r="AK16" s="61">
        <f>AI16/AG16</f>
        <v>0.5139745148839422</v>
      </c>
      <c r="AL16" s="58">
        <v>3400</v>
      </c>
      <c r="AM16" s="59">
        <v>1565.4</v>
      </c>
      <c r="AN16" s="58">
        <v>1565.3</v>
      </c>
      <c r="AO16" s="60">
        <f>AN16-AM16</f>
        <v>-0.10000000000013642</v>
      </c>
      <c r="AP16" s="61">
        <f>AN16/AL16</f>
        <v>0.46038235294117646</v>
      </c>
      <c r="AQ16" s="58">
        <v>224.7</v>
      </c>
      <c r="AR16" s="59">
        <v>197.1</v>
      </c>
      <c r="AS16" s="58">
        <v>197.1</v>
      </c>
      <c r="AT16" s="60">
        <f t="shared" si="18"/>
        <v>0</v>
      </c>
      <c r="AU16" s="61">
        <f>AS16/AQ16</f>
        <v>0.87716955941255</v>
      </c>
      <c r="AV16" s="58">
        <v>895.4</v>
      </c>
      <c r="AW16" s="59">
        <v>336.7</v>
      </c>
      <c r="AX16" s="58">
        <v>336.7</v>
      </c>
      <c r="AY16" s="60">
        <f t="shared" si="20"/>
        <v>0</v>
      </c>
      <c r="AZ16" s="61">
        <f t="shared" si="21"/>
        <v>0.3760330578512397</v>
      </c>
      <c r="BA16" s="66"/>
    </row>
    <row r="17" spans="1:53" s="12" customFormat="1" ht="15" customHeight="1">
      <c r="A17" s="65"/>
      <c r="B17" s="56" t="s">
        <v>45</v>
      </c>
      <c r="C17" s="57">
        <f t="shared" si="2"/>
        <v>25915.7</v>
      </c>
      <c r="D17" s="58">
        <f t="shared" si="0"/>
        <v>1134.3</v>
      </c>
      <c r="E17" s="59">
        <f t="shared" si="22"/>
        <v>1135.4</v>
      </c>
      <c r="F17" s="60">
        <f t="shared" si="4"/>
        <v>1.1000000000001364</v>
      </c>
      <c r="G17" s="61">
        <f t="shared" si="7"/>
        <v>0.04381128042074881</v>
      </c>
      <c r="H17" s="58"/>
      <c r="I17" s="58"/>
      <c r="J17" s="58"/>
      <c r="K17" s="60"/>
      <c r="L17" s="61"/>
      <c r="M17" s="62">
        <f>R17+W17+AB17+AG17+AL17+AQ17+AV17</f>
        <v>25915.7</v>
      </c>
      <c r="N17" s="63">
        <f>S17+X17+AC17+AH17+AM17+AR17+AW17</f>
        <v>1134.3</v>
      </c>
      <c r="O17" s="62">
        <f>T17+Y17+AD17+AI17+AN17+AS17+AX17</f>
        <v>1135.4</v>
      </c>
      <c r="P17" s="60">
        <f>O17-N17</f>
        <v>1.1000000000001364</v>
      </c>
      <c r="Q17" s="61">
        <f>O17/M17</f>
        <v>0.04381128042074881</v>
      </c>
      <c r="R17" s="58">
        <v>1297.9</v>
      </c>
      <c r="S17" s="59">
        <v>17.4</v>
      </c>
      <c r="T17" s="58">
        <v>17.4</v>
      </c>
      <c r="U17" s="60">
        <f t="shared" si="11"/>
        <v>0</v>
      </c>
      <c r="V17" s="61">
        <f t="shared" si="12"/>
        <v>0.013406271669620154</v>
      </c>
      <c r="W17" s="58">
        <v>2701.1</v>
      </c>
      <c r="X17" s="59">
        <v>167.9</v>
      </c>
      <c r="Y17" s="58">
        <v>167.9</v>
      </c>
      <c r="Z17" s="60">
        <f t="shared" si="13"/>
        <v>0</v>
      </c>
      <c r="AA17" s="61">
        <f t="shared" si="14"/>
        <v>0.06215986079745289</v>
      </c>
      <c r="AB17" s="58">
        <v>2454.4</v>
      </c>
      <c r="AC17" s="59">
        <v>69.6</v>
      </c>
      <c r="AD17" s="58">
        <v>69.6</v>
      </c>
      <c r="AE17" s="60">
        <f>AD17-AC17</f>
        <v>0</v>
      </c>
      <c r="AF17" s="61">
        <f>AD17/AB17</f>
        <v>0.028357235984354624</v>
      </c>
      <c r="AG17" s="58">
        <v>10207.5</v>
      </c>
      <c r="AH17" s="59">
        <v>538.8</v>
      </c>
      <c r="AI17" s="58">
        <v>539.5</v>
      </c>
      <c r="AJ17" s="60">
        <f>AI17-AH17</f>
        <v>0.7000000000000455</v>
      </c>
      <c r="AK17" s="61">
        <f>AI17/AG17</f>
        <v>0.052853294146460936</v>
      </c>
      <c r="AL17" s="58">
        <v>4252</v>
      </c>
      <c r="AM17" s="59">
        <v>148.8</v>
      </c>
      <c r="AN17" s="58">
        <v>148.8</v>
      </c>
      <c r="AO17" s="60">
        <f>AN17-AM17</f>
        <v>0</v>
      </c>
      <c r="AP17" s="61">
        <f>AN17/AL17</f>
        <v>0.03499529633113829</v>
      </c>
      <c r="AQ17" s="58">
        <v>2845.3</v>
      </c>
      <c r="AR17" s="59">
        <v>45.2</v>
      </c>
      <c r="AS17" s="58">
        <v>45.5</v>
      </c>
      <c r="AT17" s="60">
        <f t="shared" si="18"/>
        <v>0.29999999999999716</v>
      </c>
      <c r="AU17" s="61">
        <f>AS17/AQ17</f>
        <v>0.01599128387164798</v>
      </c>
      <c r="AV17" s="58">
        <v>2157.5</v>
      </c>
      <c r="AW17" s="59">
        <v>146.6</v>
      </c>
      <c r="AX17" s="58">
        <v>146.7</v>
      </c>
      <c r="AY17" s="60">
        <f t="shared" si="20"/>
        <v>0.09999999999999432</v>
      </c>
      <c r="AZ17" s="61">
        <f t="shared" si="21"/>
        <v>0.06799536500579374</v>
      </c>
      <c r="BA17" s="66"/>
    </row>
    <row r="18" spans="1:53" s="11" customFormat="1" ht="15" customHeight="1" thickBot="1">
      <c r="A18" s="46">
        <v>5</v>
      </c>
      <c r="B18" s="47" t="s">
        <v>29</v>
      </c>
      <c r="C18" s="48">
        <f t="shared" si="2"/>
        <v>4800.599999999999</v>
      </c>
      <c r="D18" s="49">
        <f t="shared" si="0"/>
        <v>2305.7</v>
      </c>
      <c r="E18" s="50">
        <f t="shared" si="22"/>
        <v>2663.2000000000003</v>
      </c>
      <c r="F18" s="42">
        <f t="shared" si="4"/>
        <v>357.50000000000045</v>
      </c>
      <c r="G18" s="51">
        <f t="shared" si="7"/>
        <v>0.5547639878348541</v>
      </c>
      <c r="H18" s="49">
        <v>4680.4</v>
      </c>
      <c r="I18" s="49">
        <v>2244</v>
      </c>
      <c r="J18" s="49">
        <v>2601.3</v>
      </c>
      <c r="K18" s="42">
        <f>J18-I18</f>
        <v>357.3000000000002</v>
      </c>
      <c r="L18" s="51">
        <f aca="true" t="shared" si="23" ref="L18:L23">J18/H18</f>
        <v>0.5557858302709171</v>
      </c>
      <c r="M18" s="52">
        <f>R18+W18+AB18+AG18+AL18+AQ18+AV18</f>
        <v>120.19999999999999</v>
      </c>
      <c r="N18" s="53">
        <f t="shared" si="6"/>
        <v>61.7</v>
      </c>
      <c r="O18" s="52">
        <f>T18+Y18+AD18+AI18+AN18+AS18+AX18</f>
        <v>61.900000000000006</v>
      </c>
      <c r="P18" s="42">
        <f t="shared" si="9"/>
        <v>0.20000000000000284</v>
      </c>
      <c r="Q18" s="51">
        <f t="shared" si="10"/>
        <v>0.5149750415973379</v>
      </c>
      <c r="R18" s="49">
        <v>5.2</v>
      </c>
      <c r="S18" s="50">
        <v>2.2</v>
      </c>
      <c r="T18" s="49">
        <v>2.2</v>
      </c>
      <c r="U18" s="42">
        <f t="shared" si="11"/>
        <v>0</v>
      </c>
      <c r="V18" s="51">
        <f t="shared" si="12"/>
        <v>0.4230769230769231</v>
      </c>
      <c r="W18" s="49">
        <v>18</v>
      </c>
      <c r="X18" s="50">
        <v>7.4</v>
      </c>
      <c r="Y18" s="49">
        <v>7.5</v>
      </c>
      <c r="Z18" s="42">
        <f t="shared" si="13"/>
        <v>0.09999999999999964</v>
      </c>
      <c r="AA18" s="51">
        <f t="shared" si="14"/>
        <v>0.4166666666666667</v>
      </c>
      <c r="AB18" s="49">
        <v>14.5</v>
      </c>
      <c r="AC18" s="50">
        <v>9.5</v>
      </c>
      <c r="AD18" s="49">
        <v>9.5</v>
      </c>
      <c r="AE18" s="42">
        <f t="shared" si="15"/>
        <v>0</v>
      </c>
      <c r="AF18" s="51">
        <f t="shared" si="8"/>
        <v>0.6551724137931034</v>
      </c>
      <c r="AG18" s="49"/>
      <c r="AH18" s="50"/>
      <c r="AI18" s="49"/>
      <c r="AJ18" s="42"/>
      <c r="AK18" s="51"/>
      <c r="AL18" s="49">
        <v>56.3</v>
      </c>
      <c r="AM18" s="50">
        <v>32.4</v>
      </c>
      <c r="AN18" s="49">
        <v>32.5</v>
      </c>
      <c r="AO18" s="42">
        <f t="shared" si="16"/>
        <v>0.10000000000000142</v>
      </c>
      <c r="AP18" s="51">
        <f t="shared" si="17"/>
        <v>0.5772646536412078</v>
      </c>
      <c r="AQ18" s="49">
        <v>16.6</v>
      </c>
      <c r="AR18" s="50">
        <v>6</v>
      </c>
      <c r="AS18" s="49">
        <v>6</v>
      </c>
      <c r="AT18" s="42">
        <f t="shared" si="18"/>
        <v>0</v>
      </c>
      <c r="AU18" s="51">
        <f t="shared" si="19"/>
        <v>0.36144578313253006</v>
      </c>
      <c r="AV18" s="49">
        <v>9.6</v>
      </c>
      <c r="AW18" s="50">
        <v>4.2</v>
      </c>
      <c r="AX18" s="50">
        <v>4.2</v>
      </c>
      <c r="AY18" s="42">
        <f t="shared" si="20"/>
        <v>0</v>
      </c>
      <c r="AZ18" s="51">
        <f t="shared" si="21"/>
        <v>0.43750000000000006</v>
      </c>
      <c r="BA18" s="54"/>
    </row>
    <row r="19" spans="1:53" s="39" customFormat="1" ht="15" customHeight="1" thickBot="1">
      <c r="A19" s="67"/>
      <c r="B19" s="68" t="s">
        <v>22</v>
      </c>
      <c r="C19" s="34">
        <f aca="true" t="shared" si="24" ref="C19:C37">H19+M19</f>
        <v>27509.8</v>
      </c>
      <c r="D19" s="35">
        <f t="shared" si="0"/>
        <v>15059.7</v>
      </c>
      <c r="E19" s="37">
        <f t="shared" si="22"/>
        <v>24769.600000000002</v>
      </c>
      <c r="F19" s="35">
        <f aca="true" t="shared" si="25" ref="F19:F37">E19-D19</f>
        <v>9709.900000000001</v>
      </c>
      <c r="G19" s="36">
        <f aca="true" t="shared" si="26" ref="G19:G29">E19/C19</f>
        <v>0.900391860355219</v>
      </c>
      <c r="H19" s="35">
        <f>H20+H28+H29+H30+H31+H33+H34+H35+H36</f>
        <v>21919.2</v>
      </c>
      <c r="I19" s="35">
        <f>I20+I28+I29+I30+I31+I33+I34+I35+I36</f>
        <v>10993.4</v>
      </c>
      <c r="J19" s="35">
        <f>J20+J28+J29+J30+J31+J32+J33+J34+J35+J36</f>
        <v>20261.100000000002</v>
      </c>
      <c r="K19" s="35">
        <f aca="true" t="shared" si="27" ref="K19:K32">J19-I19</f>
        <v>9267.700000000003</v>
      </c>
      <c r="L19" s="36">
        <f t="shared" si="23"/>
        <v>0.9243539910215702</v>
      </c>
      <c r="M19" s="35">
        <f>M20+M28+M29+M30+M31+M33+M34+M35+M36</f>
        <v>5590.599999999999</v>
      </c>
      <c r="N19" s="35">
        <f>N20+N28+N29+N30+N31+N33+N34+N35+N36</f>
        <v>4066.3</v>
      </c>
      <c r="O19" s="35">
        <f>O20+O28+O29+O30+O31+O32+O33+O34+O35+O36</f>
        <v>4508.5</v>
      </c>
      <c r="P19" s="35">
        <f t="shared" si="9"/>
        <v>442.1999999999998</v>
      </c>
      <c r="Q19" s="36">
        <f t="shared" si="10"/>
        <v>0.8064429578220585</v>
      </c>
      <c r="R19" s="35">
        <f>R20+R28+R29+R30+R31+R33+R34+R35+R36</f>
        <v>8.1</v>
      </c>
      <c r="S19" s="35">
        <f>S20+S28+S29+S30+S31+S33+S34+S35+S36</f>
        <v>0.9</v>
      </c>
      <c r="T19" s="35">
        <f>T20+T28+T29+T30+T31+T33+T34+T35+T36</f>
        <v>0.9</v>
      </c>
      <c r="U19" s="35">
        <f t="shared" si="11"/>
        <v>0</v>
      </c>
      <c r="V19" s="36">
        <f t="shared" si="12"/>
        <v>0.11111111111111112</v>
      </c>
      <c r="W19" s="35">
        <f>W20+W28+W29+W30+W31+W33+W34+W35+W36</f>
        <v>80</v>
      </c>
      <c r="X19" s="35">
        <f>X20+X28+X29+X30+X31+X33+X34+X35+X36</f>
        <v>33.8</v>
      </c>
      <c r="Y19" s="35">
        <f>Y20+Y28+Y29+Y30+Y31+Y33+Y34+Y35+Y36</f>
        <v>33.699999999999996</v>
      </c>
      <c r="Z19" s="35">
        <f t="shared" si="13"/>
        <v>-0.10000000000000142</v>
      </c>
      <c r="AA19" s="36">
        <f t="shared" si="14"/>
        <v>0.42124999999999996</v>
      </c>
      <c r="AB19" s="35">
        <f>AB20+AB28+AB29+AB30+AB31+AB33+AB34+AB35+AB36</f>
        <v>16.8</v>
      </c>
      <c r="AC19" s="35">
        <f>AC20+AC28+AC29+AC30+AC31+AC33+AC34+AC35+AC36</f>
        <v>1.5</v>
      </c>
      <c r="AD19" s="35">
        <f>AD20+AD28+AD29+AD30+AD31+AD33+AD34+AD35+AD36</f>
        <v>15.9</v>
      </c>
      <c r="AE19" s="35">
        <f t="shared" si="15"/>
        <v>14.4</v>
      </c>
      <c r="AF19" s="36">
        <f>AD19/AB19</f>
        <v>0.9464285714285714</v>
      </c>
      <c r="AG19" s="35">
        <f>AG20+AG28+AG29+AG30+AG31+AG33+AG34+AG35+AG36</f>
        <v>4884.6</v>
      </c>
      <c r="AH19" s="35">
        <f>AH20+AH28+AH29+AH30+AH31+AH33+AH34+AH35+AH36</f>
        <v>3762.3</v>
      </c>
      <c r="AI19" s="35">
        <f>AI20+AI28+AI29+AI30+AI31+AI32+AI33+AI34+AI35+AI36</f>
        <v>4162.3</v>
      </c>
      <c r="AJ19" s="35">
        <f>AI19-AH19</f>
        <v>400</v>
      </c>
      <c r="AK19" s="36">
        <f>AI19/AG19</f>
        <v>0.8521270933136798</v>
      </c>
      <c r="AL19" s="35">
        <f>AL20+AL28+AL29+AL30+AL31+AL33+AL34+AL35+AL36</f>
        <v>472.2</v>
      </c>
      <c r="AM19" s="35">
        <f>AM20+AM28+AM29+AM30+AM31+AM33+AM34+AM35+AM36</f>
        <v>207.99999999999997</v>
      </c>
      <c r="AN19" s="35">
        <f>AN20+AN28+AN29+AN30+AN31+AN33+AN34+AN35+AN36</f>
        <v>235.9</v>
      </c>
      <c r="AO19" s="35">
        <f t="shared" si="16"/>
        <v>27.900000000000034</v>
      </c>
      <c r="AP19" s="36">
        <f t="shared" si="17"/>
        <v>0.4995764506565015</v>
      </c>
      <c r="AQ19" s="35">
        <f>AQ20+AQ28+AQ29+AQ30+AQ31+AQ33+AQ34+AQ35+AQ36</f>
        <v>119.5</v>
      </c>
      <c r="AR19" s="35">
        <f>AR20+AR28+AR29+AR30+AR31+AR33+AR34+AR35+AR36</f>
        <v>58.9</v>
      </c>
      <c r="AS19" s="35">
        <f>AS20+AS28+AS29+AS30+AS31+AS33+AS34+AS35+AS36</f>
        <v>58.9</v>
      </c>
      <c r="AT19" s="35">
        <f t="shared" si="18"/>
        <v>0</v>
      </c>
      <c r="AU19" s="36">
        <f t="shared" si="19"/>
        <v>0.4928870292887029</v>
      </c>
      <c r="AV19" s="35">
        <f>AV20+AV28+AV29+AV30+AV31+AV33+AV34+AV35+AV36</f>
        <v>9.4</v>
      </c>
      <c r="AW19" s="35">
        <f>AW20+AW28+AW29+AW30+AW31+AW33+AW34+AW35+AW36</f>
        <v>0.9</v>
      </c>
      <c r="AX19" s="35">
        <f>AX20+AX28+AX29+AX30+AX31+AX33+AX34+AX35+AX36</f>
        <v>0.9</v>
      </c>
      <c r="AY19" s="35">
        <f t="shared" si="20"/>
        <v>0</v>
      </c>
      <c r="AZ19" s="36">
        <f t="shared" si="21"/>
        <v>0.09574468085106383</v>
      </c>
      <c r="BA19" s="69"/>
    </row>
    <row r="20" spans="1:53" s="11" customFormat="1" ht="15" customHeight="1">
      <c r="A20" s="40">
        <v>6</v>
      </c>
      <c r="B20" s="117" t="s">
        <v>30</v>
      </c>
      <c r="C20" s="41">
        <f t="shared" si="24"/>
        <v>23577.8</v>
      </c>
      <c r="D20" s="42">
        <f t="shared" si="0"/>
        <v>12079.5</v>
      </c>
      <c r="E20" s="43">
        <f t="shared" si="22"/>
        <v>13906.7</v>
      </c>
      <c r="F20" s="42">
        <f t="shared" si="25"/>
        <v>1827.2000000000007</v>
      </c>
      <c r="G20" s="44">
        <f t="shared" si="26"/>
        <v>0.5898217815063322</v>
      </c>
      <c r="H20" s="42">
        <f>SUM(H21:H27)</f>
        <v>18683.8</v>
      </c>
      <c r="I20" s="42">
        <f>SUM(I21:I27)</f>
        <v>8601.8</v>
      </c>
      <c r="J20" s="42">
        <f>SUM(J21:J27)</f>
        <v>10436.4</v>
      </c>
      <c r="K20" s="42">
        <f t="shared" si="27"/>
        <v>1834.6000000000004</v>
      </c>
      <c r="L20" s="44">
        <f t="shared" si="23"/>
        <v>0.558580160352819</v>
      </c>
      <c r="M20" s="42">
        <f>M21+M22+M23+M24+M25+M26</f>
        <v>4893.999999999999</v>
      </c>
      <c r="N20" s="43">
        <f>N21+N22+N23+N24+N25+N26</f>
        <v>3477.7000000000003</v>
      </c>
      <c r="O20" s="70">
        <f>O21+O22+O23+O24+O25+O26+O27</f>
        <v>3470.3</v>
      </c>
      <c r="P20" s="42">
        <f t="shared" si="9"/>
        <v>-7.400000000000091</v>
      </c>
      <c r="Q20" s="44">
        <f t="shared" si="10"/>
        <v>0.7090927666530447</v>
      </c>
      <c r="R20" s="42"/>
      <c r="S20" s="42"/>
      <c r="T20" s="42"/>
      <c r="U20" s="42"/>
      <c r="V20" s="44"/>
      <c r="W20" s="42">
        <f>W21+W22+W23+W24+W25+W26</f>
        <v>58</v>
      </c>
      <c r="X20" s="42">
        <f>X21+X22+X23+X24+X25+X26</f>
        <v>33.5</v>
      </c>
      <c r="Y20" s="43">
        <f>Y21+Y22+Y23+Y24+Y25+Y26</f>
        <v>33.4</v>
      </c>
      <c r="Z20" s="42">
        <f t="shared" si="13"/>
        <v>-0.10000000000000142</v>
      </c>
      <c r="AA20" s="44">
        <f>Y20/W20</f>
        <v>0.5758620689655172</v>
      </c>
      <c r="AB20" s="42"/>
      <c r="AC20" s="42"/>
      <c r="AD20" s="43"/>
      <c r="AE20" s="42"/>
      <c r="AF20" s="44"/>
      <c r="AG20" s="42">
        <f>AG21+AG22+AG23+AG24+AG25+AG26</f>
        <v>4278.7</v>
      </c>
      <c r="AH20" s="42">
        <f>AH21+AH22+AH23+AH24+AH25+AH26</f>
        <v>3180.2000000000003</v>
      </c>
      <c r="AI20" s="42">
        <f>AI21+AI22+AI23+AI24+AI25+AI26</f>
        <v>3173</v>
      </c>
      <c r="AJ20" s="42">
        <f>AI20-AH20</f>
        <v>-7.200000000000273</v>
      </c>
      <c r="AK20" s="44">
        <f>AI20/AG20</f>
        <v>0.7415803865660131</v>
      </c>
      <c r="AL20" s="42">
        <f>AL21+AL22+AL23+AL24+AL25+AL26</f>
        <v>441.4</v>
      </c>
      <c r="AM20" s="42">
        <f>AM21+AM22+AM23+AM24+AM25+AM26</f>
        <v>205.89999999999998</v>
      </c>
      <c r="AN20" s="42">
        <f>AN21+AN22+AN23+AN24+AN25+AN26</f>
        <v>205.8</v>
      </c>
      <c r="AO20" s="42">
        <f t="shared" si="16"/>
        <v>-0.0999999999999659</v>
      </c>
      <c r="AP20" s="44">
        <f t="shared" si="17"/>
        <v>0.4662437698232896</v>
      </c>
      <c r="AQ20" s="42">
        <f>AQ21+AQ22+AQ23+AQ24+AQ25+AQ26</f>
        <v>115.9</v>
      </c>
      <c r="AR20" s="42">
        <f>AR21+AR22+AR23+AR24+AR25+AR26</f>
        <v>58.1</v>
      </c>
      <c r="AS20" s="42">
        <f>AS21+AS22+AS23+AS24+AS26</f>
        <v>58.1</v>
      </c>
      <c r="AT20" s="42">
        <f t="shared" si="18"/>
        <v>0</v>
      </c>
      <c r="AU20" s="44">
        <f t="shared" si="19"/>
        <v>0.5012942191544435</v>
      </c>
      <c r="AV20" s="42"/>
      <c r="AW20" s="42"/>
      <c r="AX20" s="42"/>
      <c r="AY20" s="42"/>
      <c r="AZ20" s="44"/>
      <c r="BA20" s="54"/>
    </row>
    <row r="21" spans="1:53" s="12" customFormat="1" ht="15" customHeight="1">
      <c r="A21" s="65"/>
      <c r="B21" s="10" t="s">
        <v>16</v>
      </c>
      <c r="C21" s="57">
        <f t="shared" si="24"/>
        <v>99.7</v>
      </c>
      <c r="D21" s="58">
        <f t="shared" si="0"/>
        <v>99.7</v>
      </c>
      <c r="E21" s="59">
        <f t="shared" si="22"/>
        <v>99</v>
      </c>
      <c r="F21" s="60">
        <f t="shared" si="25"/>
        <v>-0.7000000000000028</v>
      </c>
      <c r="G21" s="61">
        <f t="shared" si="26"/>
        <v>0.9929789368104313</v>
      </c>
      <c r="H21" s="58">
        <v>99.7</v>
      </c>
      <c r="I21" s="58">
        <v>99.7</v>
      </c>
      <c r="J21" s="58">
        <v>99</v>
      </c>
      <c r="K21" s="60">
        <f t="shared" si="27"/>
        <v>-0.7000000000000028</v>
      </c>
      <c r="L21" s="61">
        <f t="shared" si="23"/>
        <v>0.9929789368104313</v>
      </c>
      <c r="M21" s="62"/>
      <c r="N21" s="63"/>
      <c r="O21" s="94"/>
      <c r="P21" s="60"/>
      <c r="Q21" s="61"/>
      <c r="R21" s="71"/>
      <c r="S21" s="71"/>
      <c r="T21" s="59"/>
      <c r="U21" s="72"/>
      <c r="V21" s="73"/>
      <c r="W21" s="58"/>
      <c r="X21" s="58"/>
      <c r="Y21" s="59"/>
      <c r="Z21" s="60"/>
      <c r="AA21" s="108"/>
      <c r="AB21" s="58"/>
      <c r="AC21" s="58"/>
      <c r="AD21" s="59"/>
      <c r="AE21" s="60"/>
      <c r="AF21" s="51"/>
      <c r="AG21" s="71"/>
      <c r="AH21" s="71"/>
      <c r="AI21" s="59"/>
      <c r="AJ21" s="72"/>
      <c r="AK21" s="73"/>
      <c r="AL21" s="58"/>
      <c r="AM21" s="58"/>
      <c r="AN21" s="59"/>
      <c r="AO21" s="60"/>
      <c r="AP21" s="51"/>
      <c r="AQ21" s="58"/>
      <c r="AR21" s="58"/>
      <c r="AS21" s="59"/>
      <c r="AT21" s="60"/>
      <c r="AU21" s="108"/>
      <c r="AV21" s="58"/>
      <c r="AW21" s="59"/>
      <c r="AX21" s="59"/>
      <c r="AY21" s="60"/>
      <c r="AZ21" s="51"/>
      <c r="BA21" s="54"/>
    </row>
    <row r="22" spans="1:53" s="12" customFormat="1" ht="25.5">
      <c r="A22" s="65"/>
      <c r="B22" s="116" t="s">
        <v>32</v>
      </c>
      <c r="C22" s="57">
        <f t="shared" si="24"/>
        <v>20745.3</v>
      </c>
      <c r="D22" s="58">
        <f t="shared" si="0"/>
        <v>10676.4</v>
      </c>
      <c r="E22" s="59">
        <f t="shared" si="22"/>
        <v>12686.4</v>
      </c>
      <c r="F22" s="60">
        <f t="shared" si="25"/>
        <v>2010</v>
      </c>
      <c r="G22" s="61">
        <f t="shared" si="26"/>
        <v>0.6115312866046767</v>
      </c>
      <c r="H22" s="58">
        <v>16593.6</v>
      </c>
      <c r="I22" s="58">
        <v>7608.4</v>
      </c>
      <c r="J22" s="58">
        <v>9618</v>
      </c>
      <c r="K22" s="60">
        <f t="shared" si="27"/>
        <v>2009.6000000000004</v>
      </c>
      <c r="L22" s="61">
        <f t="shared" si="23"/>
        <v>0.5796210587214348</v>
      </c>
      <c r="M22" s="62">
        <f>R22+W22+AB22+AG22+AL22+AQ22+AV22</f>
        <v>4151.7</v>
      </c>
      <c r="N22" s="63">
        <f aca="true" t="shared" si="28" ref="N22:N33">S22+X22+AC22+AH22+AM22+AR22+AW22</f>
        <v>3068</v>
      </c>
      <c r="O22" s="94">
        <f>T22+Y22+AD22+AI22+AN22+AS22+AX22</f>
        <v>3068.4</v>
      </c>
      <c r="P22" s="60">
        <f t="shared" si="9"/>
        <v>0.40000000000009095</v>
      </c>
      <c r="Q22" s="61">
        <f>O22/M22</f>
        <v>0.7390707421056435</v>
      </c>
      <c r="R22" s="58"/>
      <c r="S22" s="58"/>
      <c r="T22" s="59"/>
      <c r="U22" s="60"/>
      <c r="V22" s="61"/>
      <c r="W22" s="58"/>
      <c r="X22" s="58"/>
      <c r="Y22" s="59"/>
      <c r="Z22" s="60"/>
      <c r="AA22" s="109"/>
      <c r="AB22" s="58"/>
      <c r="AC22" s="58"/>
      <c r="AD22" s="59"/>
      <c r="AE22" s="60"/>
      <c r="AF22" s="61"/>
      <c r="AG22" s="58">
        <v>4151.7</v>
      </c>
      <c r="AH22" s="58">
        <v>3068</v>
      </c>
      <c r="AI22" s="59">
        <v>3068.4</v>
      </c>
      <c r="AJ22" s="60">
        <f>AI22-AH22</f>
        <v>0.40000000000009095</v>
      </c>
      <c r="AK22" s="61">
        <f>AI22/AG22</f>
        <v>0.7390707421056435</v>
      </c>
      <c r="AL22" s="58"/>
      <c r="AM22" s="58"/>
      <c r="AN22" s="59"/>
      <c r="AO22" s="60"/>
      <c r="AP22" s="61"/>
      <c r="AQ22" s="58"/>
      <c r="AR22" s="58"/>
      <c r="AS22" s="59"/>
      <c r="AT22" s="60"/>
      <c r="AU22" s="109"/>
      <c r="AV22" s="58"/>
      <c r="AW22" s="59"/>
      <c r="AX22" s="59"/>
      <c r="AY22" s="60"/>
      <c r="AZ22" s="61"/>
      <c r="BA22" s="54"/>
    </row>
    <row r="23" spans="1:53" s="12" customFormat="1" ht="15" customHeight="1">
      <c r="A23" s="65"/>
      <c r="B23" s="10" t="s">
        <v>33</v>
      </c>
      <c r="C23" s="57">
        <f t="shared" si="24"/>
        <v>244.4</v>
      </c>
      <c r="D23" s="59">
        <f t="shared" si="0"/>
        <v>134.60000000000002</v>
      </c>
      <c r="E23" s="58">
        <f t="shared" si="22"/>
        <v>136</v>
      </c>
      <c r="F23" s="60">
        <f t="shared" si="25"/>
        <v>1.3999999999999773</v>
      </c>
      <c r="G23" s="61">
        <f t="shared" si="26"/>
        <v>0.5564648117839607</v>
      </c>
      <c r="H23" s="58">
        <v>81.4</v>
      </c>
      <c r="I23" s="58">
        <v>44.2</v>
      </c>
      <c r="J23" s="58">
        <v>45.5</v>
      </c>
      <c r="K23" s="60">
        <f t="shared" si="27"/>
        <v>1.2999999999999972</v>
      </c>
      <c r="L23" s="61">
        <f t="shared" si="23"/>
        <v>0.5589680589680589</v>
      </c>
      <c r="M23" s="62">
        <f>R23+W23+AB23+AG23+AL23+AQ23+AV23</f>
        <v>163</v>
      </c>
      <c r="N23" s="63">
        <f t="shared" si="28"/>
        <v>90.4</v>
      </c>
      <c r="O23" s="94">
        <f>T23+Y23+AD23+AI23+AN23+AS23+AX23</f>
        <v>90.5</v>
      </c>
      <c r="P23" s="60">
        <f t="shared" si="9"/>
        <v>0.09999999999999432</v>
      </c>
      <c r="Q23" s="61">
        <f>O23/M23</f>
        <v>0.5552147239263804</v>
      </c>
      <c r="R23" s="58"/>
      <c r="S23" s="58"/>
      <c r="T23" s="59"/>
      <c r="U23" s="60"/>
      <c r="V23" s="51"/>
      <c r="W23" s="58"/>
      <c r="X23" s="58"/>
      <c r="Y23" s="59"/>
      <c r="Z23" s="60"/>
      <c r="AA23" s="109"/>
      <c r="AB23" s="58"/>
      <c r="AC23" s="58"/>
      <c r="AD23" s="59"/>
      <c r="AE23" s="60"/>
      <c r="AF23" s="61"/>
      <c r="AG23" s="58">
        <v>47.1</v>
      </c>
      <c r="AH23" s="58">
        <v>32.3</v>
      </c>
      <c r="AI23" s="59">
        <v>32.4</v>
      </c>
      <c r="AJ23" s="60">
        <f>AI23-AH23</f>
        <v>0.10000000000000142</v>
      </c>
      <c r="AK23" s="61">
        <f>AI23/AG23</f>
        <v>0.6878980891719745</v>
      </c>
      <c r="AL23" s="58"/>
      <c r="AM23" s="58"/>
      <c r="AN23" s="59"/>
      <c r="AO23" s="60"/>
      <c r="AP23" s="109"/>
      <c r="AQ23" s="58">
        <v>115.9</v>
      </c>
      <c r="AR23" s="58">
        <v>58.1</v>
      </c>
      <c r="AS23" s="59">
        <v>58.1</v>
      </c>
      <c r="AT23" s="60">
        <f>AS23-AR23</f>
        <v>0</v>
      </c>
      <c r="AU23" s="61">
        <f>AS23/AQ23</f>
        <v>0.5012942191544435</v>
      </c>
      <c r="AV23" s="58"/>
      <c r="AW23" s="59"/>
      <c r="AX23" s="59"/>
      <c r="AY23" s="60"/>
      <c r="AZ23" s="51"/>
      <c r="BA23" s="54"/>
    </row>
    <row r="24" spans="1:53" s="12" customFormat="1" ht="15" customHeight="1">
      <c r="A24" s="65"/>
      <c r="B24" s="10" t="s">
        <v>3</v>
      </c>
      <c r="C24" s="57">
        <f t="shared" si="24"/>
        <v>160.2</v>
      </c>
      <c r="D24" s="58">
        <f t="shared" si="0"/>
        <v>81</v>
      </c>
      <c r="E24" s="59">
        <f t="shared" si="22"/>
        <v>80.9</v>
      </c>
      <c r="F24" s="60">
        <f t="shared" si="25"/>
        <v>-0.09999999999999432</v>
      </c>
      <c r="G24" s="61">
        <f t="shared" si="26"/>
        <v>0.5049937578027467</v>
      </c>
      <c r="H24" s="58"/>
      <c r="I24" s="58"/>
      <c r="J24" s="58"/>
      <c r="K24" s="60"/>
      <c r="L24" s="61"/>
      <c r="M24" s="62">
        <f>R24+W24+AB24+AG24+AL24+AQ24+AV24</f>
        <v>160.2</v>
      </c>
      <c r="N24" s="63">
        <f t="shared" si="28"/>
        <v>81</v>
      </c>
      <c r="O24" s="94">
        <f>T24+Y24+AD24+AI24+AN24+AS24+AX24</f>
        <v>80.9</v>
      </c>
      <c r="P24" s="60">
        <f t="shared" si="9"/>
        <v>-0.09999999999999432</v>
      </c>
      <c r="Q24" s="61">
        <f>O24/M24</f>
        <v>0.5049937578027467</v>
      </c>
      <c r="R24" s="58"/>
      <c r="S24" s="58"/>
      <c r="T24" s="59"/>
      <c r="U24" s="60"/>
      <c r="V24" s="51"/>
      <c r="W24" s="58">
        <v>39.2</v>
      </c>
      <c r="X24" s="58">
        <v>22.8</v>
      </c>
      <c r="Y24" s="59">
        <v>22.7</v>
      </c>
      <c r="Z24" s="60">
        <f>Y24-X24</f>
        <v>-0.10000000000000142</v>
      </c>
      <c r="AA24" s="61">
        <f>Y24/W24</f>
        <v>0.5790816326530611</v>
      </c>
      <c r="AB24" s="58"/>
      <c r="AC24" s="58"/>
      <c r="AD24" s="59"/>
      <c r="AE24" s="60"/>
      <c r="AF24" s="51"/>
      <c r="AG24" s="58"/>
      <c r="AH24" s="58"/>
      <c r="AI24" s="59"/>
      <c r="AJ24" s="60"/>
      <c r="AK24" s="108"/>
      <c r="AL24" s="58">
        <v>121</v>
      </c>
      <c r="AM24" s="58">
        <v>58.2</v>
      </c>
      <c r="AN24" s="59">
        <v>58.2</v>
      </c>
      <c r="AO24" s="60">
        <f>AN24-AM24</f>
        <v>0</v>
      </c>
      <c r="AP24" s="61">
        <f>AN24/AL24</f>
        <v>0.4809917355371901</v>
      </c>
      <c r="AQ24" s="58"/>
      <c r="AR24" s="58"/>
      <c r="AS24" s="59"/>
      <c r="AT24" s="60"/>
      <c r="AU24" s="108"/>
      <c r="AV24" s="58"/>
      <c r="AW24" s="59"/>
      <c r="AX24" s="59"/>
      <c r="AY24" s="60"/>
      <c r="AZ24" s="51"/>
      <c r="BA24" s="54"/>
    </row>
    <row r="25" spans="1:53" s="12" customFormat="1" ht="15" customHeight="1">
      <c r="A25" s="65"/>
      <c r="B25" s="10" t="s">
        <v>25</v>
      </c>
      <c r="C25" s="57">
        <f t="shared" si="24"/>
        <v>1946.5</v>
      </c>
      <c r="D25" s="58">
        <f t="shared" si="0"/>
        <v>706.1</v>
      </c>
      <c r="E25" s="59">
        <f t="shared" si="22"/>
        <v>669.6</v>
      </c>
      <c r="F25" s="60">
        <f t="shared" si="25"/>
        <v>-36.5</v>
      </c>
      <c r="G25" s="61">
        <f t="shared" si="26"/>
        <v>0.3440020549704598</v>
      </c>
      <c r="H25" s="58">
        <v>1607.3</v>
      </c>
      <c r="I25" s="58">
        <v>547.7</v>
      </c>
      <c r="J25" s="58">
        <v>511.3</v>
      </c>
      <c r="K25" s="60">
        <f t="shared" si="27"/>
        <v>-36.400000000000034</v>
      </c>
      <c r="L25" s="61">
        <f>J25/H25</f>
        <v>0.3181111180240154</v>
      </c>
      <c r="M25" s="62">
        <f>R25+W25+AB25+AG25+AL25+AQ25+AV25</f>
        <v>339.2</v>
      </c>
      <c r="N25" s="63">
        <f t="shared" si="28"/>
        <v>158.39999999999998</v>
      </c>
      <c r="O25" s="94">
        <f>T25+Y25+AD25+AI25+AN25+AS25+AX25</f>
        <v>158.29999999999998</v>
      </c>
      <c r="P25" s="60">
        <f t="shared" si="9"/>
        <v>-0.09999999999999432</v>
      </c>
      <c r="Q25" s="61">
        <f>O25/M25</f>
        <v>0.46668632075471694</v>
      </c>
      <c r="R25" s="71"/>
      <c r="S25" s="71"/>
      <c r="T25" s="59"/>
      <c r="U25" s="72"/>
      <c r="V25" s="73"/>
      <c r="W25" s="58">
        <v>18.8</v>
      </c>
      <c r="X25" s="58">
        <v>10.7</v>
      </c>
      <c r="Y25" s="59">
        <v>10.7</v>
      </c>
      <c r="Z25" s="60">
        <f>Y25-X25</f>
        <v>0</v>
      </c>
      <c r="AA25" s="61">
        <f>Y25/W25</f>
        <v>0.5691489361702127</v>
      </c>
      <c r="AB25" s="58"/>
      <c r="AC25" s="58"/>
      <c r="AD25" s="59"/>
      <c r="AE25" s="60"/>
      <c r="AF25" s="51"/>
      <c r="AG25" s="71"/>
      <c r="AH25" s="71"/>
      <c r="AI25" s="59"/>
      <c r="AJ25" s="72"/>
      <c r="AK25" s="111"/>
      <c r="AL25" s="58">
        <v>320.4</v>
      </c>
      <c r="AM25" s="58">
        <v>147.7</v>
      </c>
      <c r="AN25" s="59">
        <v>147.6</v>
      </c>
      <c r="AO25" s="60">
        <f>AN25-AM25</f>
        <v>-0.09999999999999432</v>
      </c>
      <c r="AP25" s="61">
        <f>AN25/AL25</f>
        <v>0.4606741573033708</v>
      </c>
      <c r="AQ25" s="58"/>
      <c r="AR25" s="58"/>
      <c r="AS25" s="59"/>
      <c r="AT25" s="60"/>
      <c r="AU25" s="108"/>
      <c r="AV25" s="58"/>
      <c r="AW25" s="59"/>
      <c r="AX25" s="59"/>
      <c r="AY25" s="60"/>
      <c r="AZ25" s="51"/>
      <c r="BA25" s="54"/>
    </row>
    <row r="26" spans="1:53" s="12" customFormat="1" ht="15" customHeight="1">
      <c r="A26" s="65"/>
      <c r="B26" s="10" t="s">
        <v>17</v>
      </c>
      <c r="C26" s="57">
        <f t="shared" si="24"/>
        <v>381.70000000000005</v>
      </c>
      <c r="D26" s="58">
        <f t="shared" si="0"/>
        <v>381.70000000000005</v>
      </c>
      <c r="E26" s="59">
        <f t="shared" si="22"/>
        <v>151.4</v>
      </c>
      <c r="F26" s="60">
        <f t="shared" si="25"/>
        <v>-230.30000000000004</v>
      </c>
      <c r="G26" s="61">
        <f t="shared" si="26"/>
        <v>0.3966465810846214</v>
      </c>
      <c r="H26" s="58">
        <v>301.8</v>
      </c>
      <c r="I26" s="58">
        <v>301.8</v>
      </c>
      <c r="J26" s="58">
        <v>79.2</v>
      </c>
      <c r="K26" s="60">
        <f t="shared" si="27"/>
        <v>-222.60000000000002</v>
      </c>
      <c r="L26" s="61">
        <f>J26/H26</f>
        <v>0.2624254473161034</v>
      </c>
      <c r="M26" s="62">
        <f>R26+W26+AB26+AG26+AL26+AQ26+AV26</f>
        <v>79.9</v>
      </c>
      <c r="N26" s="63">
        <f t="shared" si="28"/>
        <v>79.9</v>
      </c>
      <c r="O26" s="94">
        <f>T26+Y26+AD26+AI26+AN26+AS26+AX26</f>
        <v>72.2</v>
      </c>
      <c r="P26" s="60">
        <f t="shared" si="9"/>
        <v>-7.700000000000003</v>
      </c>
      <c r="Q26" s="61">
        <f>O26/M26</f>
        <v>0.9036295369211514</v>
      </c>
      <c r="R26" s="58"/>
      <c r="S26" s="58"/>
      <c r="T26" s="59"/>
      <c r="U26" s="60"/>
      <c r="V26" s="51"/>
      <c r="W26" s="58"/>
      <c r="X26" s="58"/>
      <c r="Y26" s="59"/>
      <c r="Z26" s="60"/>
      <c r="AA26" s="108"/>
      <c r="AB26" s="58"/>
      <c r="AC26" s="58"/>
      <c r="AD26" s="59"/>
      <c r="AE26" s="60"/>
      <c r="AF26" s="51"/>
      <c r="AG26" s="58">
        <v>79.9</v>
      </c>
      <c r="AH26" s="58">
        <v>79.9</v>
      </c>
      <c r="AI26" s="59">
        <v>72.2</v>
      </c>
      <c r="AJ26" s="60">
        <f>AI26-AH26</f>
        <v>-7.700000000000003</v>
      </c>
      <c r="AK26" s="109">
        <f>AI26/AG26</f>
        <v>0.9036295369211514</v>
      </c>
      <c r="AL26" s="58"/>
      <c r="AM26" s="58"/>
      <c r="AN26" s="59"/>
      <c r="AO26" s="60"/>
      <c r="AP26" s="51"/>
      <c r="AQ26" s="58"/>
      <c r="AR26" s="58"/>
      <c r="AS26" s="59"/>
      <c r="AT26" s="60"/>
      <c r="AU26" s="108"/>
      <c r="AV26" s="58"/>
      <c r="AW26" s="59"/>
      <c r="AX26" s="59"/>
      <c r="AY26" s="60"/>
      <c r="AZ26" s="51"/>
      <c r="BA26" s="54"/>
    </row>
    <row r="27" spans="1:53" s="12" customFormat="1" ht="30" customHeight="1">
      <c r="A27" s="65"/>
      <c r="B27" s="103" t="s">
        <v>26</v>
      </c>
      <c r="C27" s="57">
        <f>H27+M27</f>
        <v>0</v>
      </c>
      <c r="D27" s="58">
        <f t="shared" si="0"/>
        <v>0</v>
      </c>
      <c r="E27" s="59">
        <f t="shared" si="22"/>
        <v>83.4</v>
      </c>
      <c r="F27" s="60">
        <f t="shared" si="25"/>
        <v>83.4</v>
      </c>
      <c r="G27" s="61"/>
      <c r="H27" s="144"/>
      <c r="I27" s="58"/>
      <c r="J27" s="58">
        <v>83.4</v>
      </c>
      <c r="K27" s="60">
        <f t="shared" si="27"/>
        <v>83.4</v>
      </c>
      <c r="L27" s="61"/>
      <c r="M27" s="62"/>
      <c r="N27" s="63"/>
      <c r="O27" s="94"/>
      <c r="P27" s="60"/>
      <c r="Q27" s="61"/>
      <c r="R27" s="58"/>
      <c r="S27" s="58"/>
      <c r="T27" s="59"/>
      <c r="U27" s="60"/>
      <c r="V27" s="51"/>
      <c r="W27" s="58"/>
      <c r="X27" s="58"/>
      <c r="Y27" s="59"/>
      <c r="Z27" s="60"/>
      <c r="AA27" s="108"/>
      <c r="AB27" s="58"/>
      <c r="AC27" s="58"/>
      <c r="AD27" s="59"/>
      <c r="AE27" s="60"/>
      <c r="AF27" s="51"/>
      <c r="AG27" s="58"/>
      <c r="AH27" s="58"/>
      <c r="AI27" s="59"/>
      <c r="AJ27" s="60"/>
      <c r="AK27" s="61"/>
      <c r="AL27" s="58"/>
      <c r="AM27" s="58"/>
      <c r="AN27" s="59"/>
      <c r="AO27" s="60"/>
      <c r="AP27" s="51"/>
      <c r="AQ27" s="58"/>
      <c r="AR27" s="58"/>
      <c r="AS27" s="59"/>
      <c r="AT27" s="60"/>
      <c r="AU27" s="108"/>
      <c r="AV27" s="58"/>
      <c r="AW27" s="59"/>
      <c r="AX27" s="59"/>
      <c r="AY27" s="60"/>
      <c r="AZ27" s="51"/>
      <c r="BA27" s="54"/>
    </row>
    <row r="28" spans="1:53" s="11" customFormat="1" ht="25.5">
      <c r="A28" s="142">
        <v>7</v>
      </c>
      <c r="B28" s="118" t="s">
        <v>34</v>
      </c>
      <c r="C28" s="48">
        <f t="shared" si="24"/>
        <v>396.5</v>
      </c>
      <c r="D28" s="49">
        <f t="shared" si="0"/>
        <v>325.2</v>
      </c>
      <c r="E28" s="50">
        <f t="shared" si="22"/>
        <v>280.5</v>
      </c>
      <c r="F28" s="42">
        <f t="shared" si="25"/>
        <v>-44.69999999999999</v>
      </c>
      <c r="G28" s="51">
        <f t="shared" si="26"/>
        <v>0.7074401008827238</v>
      </c>
      <c r="H28" s="49">
        <v>396.5</v>
      </c>
      <c r="I28" s="49">
        <v>325.2</v>
      </c>
      <c r="J28" s="49">
        <v>280.5</v>
      </c>
      <c r="K28" s="42">
        <f t="shared" si="27"/>
        <v>-44.69999999999999</v>
      </c>
      <c r="L28" s="51">
        <f>J28/H28</f>
        <v>0.7074401008827238</v>
      </c>
      <c r="M28" s="52"/>
      <c r="N28" s="53"/>
      <c r="O28" s="94"/>
      <c r="P28" s="42"/>
      <c r="Q28" s="51"/>
      <c r="R28" s="74"/>
      <c r="S28" s="74"/>
      <c r="T28" s="50"/>
      <c r="U28" s="45"/>
      <c r="V28" s="73"/>
      <c r="W28" s="49"/>
      <c r="X28" s="49"/>
      <c r="Y28" s="50"/>
      <c r="Z28" s="42"/>
      <c r="AA28" s="108"/>
      <c r="AB28" s="49"/>
      <c r="AC28" s="49"/>
      <c r="AD28" s="50"/>
      <c r="AE28" s="42"/>
      <c r="AF28" s="51"/>
      <c r="AG28" s="74"/>
      <c r="AH28" s="74"/>
      <c r="AI28" s="50"/>
      <c r="AJ28" s="45"/>
      <c r="AK28" s="73"/>
      <c r="AL28" s="49"/>
      <c r="AM28" s="49"/>
      <c r="AN28" s="50"/>
      <c r="AO28" s="42"/>
      <c r="AP28" s="51"/>
      <c r="AQ28" s="49"/>
      <c r="AR28" s="49"/>
      <c r="AS28" s="50"/>
      <c r="AT28" s="42"/>
      <c r="AU28" s="108"/>
      <c r="AV28" s="49"/>
      <c r="AW28" s="50"/>
      <c r="AX28" s="50"/>
      <c r="AY28" s="42"/>
      <c r="AZ28" s="51"/>
      <c r="BA28" s="54"/>
    </row>
    <row r="29" spans="1:53" s="11" customFormat="1" ht="15" customHeight="1">
      <c r="A29" s="46">
        <v>8</v>
      </c>
      <c r="B29" s="47" t="s">
        <v>35</v>
      </c>
      <c r="C29" s="48">
        <f t="shared" si="24"/>
        <v>12.6</v>
      </c>
      <c r="D29" s="49">
        <f t="shared" si="0"/>
        <v>12.6</v>
      </c>
      <c r="E29" s="50">
        <f t="shared" si="22"/>
        <v>230.89999999999998</v>
      </c>
      <c r="F29" s="42">
        <f t="shared" si="25"/>
        <v>218.29999999999998</v>
      </c>
      <c r="G29" s="51">
        <f t="shared" si="26"/>
        <v>18.325396825396822</v>
      </c>
      <c r="H29" s="49">
        <v>12.6</v>
      </c>
      <c r="I29" s="49">
        <v>12.6</v>
      </c>
      <c r="J29" s="49">
        <v>187.7</v>
      </c>
      <c r="K29" s="42">
        <f t="shared" si="27"/>
        <v>175.1</v>
      </c>
      <c r="L29" s="51"/>
      <c r="M29" s="52">
        <f aca="true" t="shared" si="29" ref="M29:M36">R29+W29+AB29+AG29+AL29+AQ29+AV29</f>
        <v>0</v>
      </c>
      <c r="N29" s="53">
        <f t="shared" si="28"/>
        <v>0</v>
      </c>
      <c r="O29" s="70">
        <f aca="true" t="shared" si="30" ref="O29:O36">T29+Y29+AD29+AI29+AN29+AS29+AX29</f>
        <v>43.2</v>
      </c>
      <c r="P29" s="42">
        <f aca="true" t="shared" si="31" ref="P29:P37">O29-N29</f>
        <v>43.2</v>
      </c>
      <c r="Q29" s="51"/>
      <c r="R29" s="74"/>
      <c r="S29" s="74"/>
      <c r="T29" s="50"/>
      <c r="U29" s="45"/>
      <c r="V29" s="73"/>
      <c r="W29" s="49"/>
      <c r="X29" s="49"/>
      <c r="Y29" s="50"/>
      <c r="Z29" s="42"/>
      <c r="AA29" s="108"/>
      <c r="AB29" s="49"/>
      <c r="AC29" s="49"/>
      <c r="AD29" s="50">
        <v>14.4</v>
      </c>
      <c r="AE29" s="42">
        <f>AD29-AC29</f>
        <v>14.4</v>
      </c>
      <c r="AF29" s="51"/>
      <c r="AG29" s="74"/>
      <c r="AH29" s="74"/>
      <c r="AI29" s="50">
        <v>0.8</v>
      </c>
      <c r="AJ29" s="45"/>
      <c r="AK29" s="73"/>
      <c r="AL29" s="49"/>
      <c r="AM29" s="49"/>
      <c r="AN29" s="50">
        <v>28</v>
      </c>
      <c r="AO29" s="42">
        <f>AN29-AM29</f>
        <v>28</v>
      </c>
      <c r="AP29" s="51"/>
      <c r="AQ29" s="49"/>
      <c r="AR29" s="49"/>
      <c r="AS29" s="50"/>
      <c r="AT29" s="42"/>
      <c r="AU29" s="108"/>
      <c r="AV29" s="49"/>
      <c r="AW29" s="50"/>
      <c r="AX29" s="50"/>
      <c r="AY29" s="42"/>
      <c r="AZ29" s="51"/>
      <c r="BA29" s="54"/>
    </row>
    <row r="30" spans="1:53" s="11" customFormat="1" ht="15" customHeight="1">
      <c r="A30" s="46">
        <v>9</v>
      </c>
      <c r="B30" s="47" t="s">
        <v>4</v>
      </c>
      <c r="C30" s="48">
        <f t="shared" si="24"/>
        <v>0</v>
      </c>
      <c r="D30" s="49">
        <f t="shared" si="0"/>
        <v>0</v>
      </c>
      <c r="E30" s="50">
        <f t="shared" si="22"/>
        <v>0</v>
      </c>
      <c r="F30" s="42">
        <f t="shared" si="25"/>
        <v>0</v>
      </c>
      <c r="G30" s="108"/>
      <c r="H30" s="49"/>
      <c r="I30" s="49"/>
      <c r="J30" s="50"/>
      <c r="K30" s="42"/>
      <c r="L30" s="108"/>
      <c r="M30" s="52">
        <f t="shared" si="29"/>
        <v>0</v>
      </c>
      <c r="N30" s="52">
        <f>S30+X30+AC30+AH30+AM30+AR30+AW30</f>
        <v>0</v>
      </c>
      <c r="O30" s="70">
        <f t="shared" si="30"/>
        <v>0</v>
      </c>
      <c r="P30" s="42">
        <f t="shared" si="31"/>
        <v>0</v>
      </c>
      <c r="Q30" s="51"/>
      <c r="R30" s="74"/>
      <c r="S30" s="74"/>
      <c r="T30" s="50"/>
      <c r="U30" s="45"/>
      <c r="V30" s="73"/>
      <c r="W30" s="49"/>
      <c r="X30" s="49"/>
      <c r="Y30" s="50"/>
      <c r="Z30" s="42"/>
      <c r="AA30" s="109"/>
      <c r="AB30" s="49"/>
      <c r="AC30" s="49"/>
      <c r="AD30" s="50"/>
      <c r="AE30" s="42"/>
      <c r="AF30" s="51"/>
      <c r="AG30" s="74"/>
      <c r="AH30" s="74"/>
      <c r="AI30" s="50"/>
      <c r="AJ30" s="45"/>
      <c r="AK30" s="73"/>
      <c r="AL30" s="49"/>
      <c r="AM30" s="49"/>
      <c r="AN30" s="50"/>
      <c r="AO30" s="42"/>
      <c r="AP30" s="51"/>
      <c r="AQ30" s="49"/>
      <c r="AR30" s="49"/>
      <c r="AS30" s="50"/>
      <c r="AT30" s="42"/>
      <c r="AU30" s="108"/>
      <c r="AV30" s="49"/>
      <c r="AW30" s="50"/>
      <c r="AX30" s="50"/>
      <c r="AY30" s="42"/>
      <c r="AZ30" s="51"/>
      <c r="BA30" s="54"/>
    </row>
    <row r="31" spans="1:53" s="11" customFormat="1" ht="15" customHeight="1">
      <c r="A31" s="46">
        <v>10</v>
      </c>
      <c r="B31" s="75" t="s">
        <v>36</v>
      </c>
      <c r="C31" s="49">
        <f t="shared" si="24"/>
        <v>646.9</v>
      </c>
      <c r="D31" s="49">
        <f t="shared" si="0"/>
        <v>646.9</v>
      </c>
      <c r="E31" s="50">
        <f t="shared" si="22"/>
        <v>7777.799999999999</v>
      </c>
      <c r="F31" s="42">
        <f t="shared" si="25"/>
        <v>7130.9</v>
      </c>
      <c r="G31" s="51"/>
      <c r="H31" s="49">
        <v>314.4</v>
      </c>
      <c r="I31" s="49">
        <v>314.4</v>
      </c>
      <c r="J31" s="49">
        <v>7131.9</v>
      </c>
      <c r="K31" s="42">
        <f t="shared" si="27"/>
        <v>6817.5</v>
      </c>
      <c r="L31" s="51"/>
      <c r="M31" s="52">
        <f t="shared" si="29"/>
        <v>332.5</v>
      </c>
      <c r="N31" s="53">
        <f t="shared" si="28"/>
        <v>332.5</v>
      </c>
      <c r="O31" s="70">
        <f t="shared" si="30"/>
        <v>645.9</v>
      </c>
      <c r="P31" s="42">
        <f t="shared" si="31"/>
        <v>313.4</v>
      </c>
      <c r="Q31" s="51"/>
      <c r="R31" s="49"/>
      <c r="S31" s="49"/>
      <c r="T31" s="50"/>
      <c r="U31" s="42"/>
      <c r="V31" s="51"/>
      <c r="W31" s="49"/>
      <c r="X31" s="49"/>
      <c r="Y31" s="50"/>
      <c r="Z31" s="42"/>
      <c r="AA31" s="109"/>
      <c r="AB31" s="49"/>
      <c r="AC31" s="49"/>
      <c r="AD31" s="50"/>
      <c r="AE31" s="72"/>
      <c r="AF31" s="77"/>
      <c r="AG31" s="49">
        <v>332.5</v>
      </c>
      <c r="AH31" s="49">
        <v>332.5</v>
      </c>
      <c r="AI31" s="50">
        <v>645.9</v>
      </c>
      <c r="AJ31" s="42">
        <f aca="true" t="shared" si="32" ref="AJ31:AJ37">AI31-AH31</f>
        <v>313.4</v>
      </c>
      <c r="AK31" s="51"/>
      <c r="AL31" s="49"/>
      <c r="AM31" s="49"/>
      <c r="AN31" s="50"/>
      <c r="AO31" s="42"/>
      <c r="AP31" s="51"/>
      <c r="AQ31" s="49"/>
      <c r="AR31" s="49"/>
      <c r="AS31" s="50"/>
      <c r="AT31" s="42"/>
      <c r="AU31" s="108"/>
      <c r="AV31" s="49"/>
      <c r="AW31" s="50"/>
      <c r="AX31" s="50"/>
      <c r="AY31" s="42"/>
      <c r="AZ31" s="61"/>
      <c r="BA31" s="54"/>
    </row>
    <row r="32" spans="1:53" s="11" customFormat="1" ht="36.75" customHeight="1">
      <c r="A32" s="46"/>
      <c r="B32" s="119" t="s">
        <v>47</v>
      </c>
      <c r="C32" s="49">
        <f>H32+M32</f>
        <v>0</v>
      </c>
      <c r="D32" s="49">
        <f>I32+N32</f>
        <v>0</v>
      </c>
      <c r="E32" s="50">
        <f>J32+O32</f>
        <v>56.2</v>
      </c>
      <c r="F32" s="42">
        <f>E32-D32</f>
        <v>56.2</v>
      </c>
      <c r="G32" s="51"/>
      <c r="H32" s="49"/>
      <c r="I32" s="49"/>
      <c r="J32" s="49">
        <v>30.5</v>
      </c>
      <c r="K32" s="42">
        <f t="shared" si="27"/>
        <v>30.5</v>
      </c>
      <c r="L32" s="51"/>
      <c r="M32" s="52">
        <f>R32+W32+AB32+AG32+AL32+AQ32+AV32</f>
        <v>0</v>
      </c>
      <c r="N32" s="53">
        <f>S32+X32+AC32+AH32+AM32+AR32+AW32</f>
        <v>0</v>
      </c>
      <c r="O32" s="70">
        <f t="shared" si="30"/>
        <v>25.7</v>
      </c>
      <c r="P32" s="42">
        <f t="shared" si="31"/>
        <v>25.7</v>
      </c>
      <c r="Q32" s="51"/>
      <c r="R32" s="49"/>
      <c r="S32" s="49"/>
      <c r="T32" s="50"/>
      <c r="U32" s="42"/>
      <c r="V32" s="51"/>
      <c r="W32" s="49"/>
      <c r="X32" s="49"/>
      <c r="Y32" s="50"/>
      <c r="Z32" s="42"/>
      <c r="AA32" s="109"/>
      <c r="AB32" s="49"/>
      <c r="AC32" s="49"/>
      <c r="AD32" s="50"/>
      <c r="AE32" s="72"/>
      <c r="AF32" s="77"/>
      <c r="AG32" s="49"/>
      <c r="AH32" s="49"/>
      <c r="AI32" s="50">
        <v>25.7</v>
      </c>
      <c r="AJ32" s="42">
        <f t="shared" si="32"/>
        <v>25.7</v>
      </c>
      <c r="AK32" s="51"/>
      <c r="AL32" s="49"/>
      <c r="AM32" s="49"/>
      <c r="AN32" s="50"/>
      <c r="AO32" s="42"/>
      <c r="AP32" s="51"/>
      <c r="AQ32" s="49"/>
      <c r="AR32" s="49"/>
      <c r="AS32" s="50"/>
      <c r="AT32" s="42"/>
      <c r="AU32" s="108"/>
      <c r="AV32" s="49"/>
      <c r="AW32" s="50"/>
      <c r="AX32" s="50"/>
      <c r="AY32" s="42"/>
      <c r="AZ32" s="61"/>
      <c r="BA32" s="54"/>
    </row>
    <row r="33" spans="1:53" s="11" customFormat="1" ht="15" customHeight="1">
      <c r="A33" s="46">
        <v>11</v>
      </c>
      <c r="B33" s="75" t="s">
        <v>37</v>
      </c>
      <c r="C33" s="49">
        <f t="shared" si="24"/>
        <v>24.1</v>
      </c>
      <c r="D33" s="49">
        <f t="shared" si="0"/>
        <v>24.1</v>
      </c>
      <c r="E33" s="50">
        <f t="shared" si="22"/>
        <v>0</v>
      </c>
      <c r="F33" s="42">
        <f t="shared" si="25"/>
        <v>-24.1</v>
      </c>
      <c r="G33" s="51"/>
      <c r="H33" s="49"/>
      <c r="I33" s="49"/>
      <c r="J33" s="49"/>
      <c r="K33" s="42"/>
      <c r="L33" s="51"/>
      <c r="M33" s="52">
        <f t="shared" si="29"/>
        <v>24.1</v>
      </c>
      <c r="N33" s="53">
        <f t="shared" si="28"/>
        <v>24.1</v>
      </c>
      <c r="O33" s="70">
        <f t="shared" si="30"/>
        <v>0</v>
      </c>
      <c r="P33" s="42">
        <f t="shared" si="31"/>
        <v>-24.1</v>
      </c>
      <c r="Q33" s="51"/>
      <c r="R33" s="49"/>
      <c r="S33" s="49"/>
      <c r="T33" s="50"/>
      <c r="U33" s="42"/>
      <c r="V33" s="51"/>
      <c r="W33" s="49"/>
      <c r="X33" s="49"/>
      <c r="Y33" s="50"/>
      <c r="Z33" s="42"/>
      <c r="AA33" s="109"/>
      <c r="AB33" s="49"/>
      <c r="AC33" s="49"/>
      <c r="AD33" s="50"/>
      <c r="AE33" s="42"/>
      <c r="AF33" s="51"/>
      <c r="AG33" s="49">
        <v>24.1</v>
      </c>
      <c r="AH33" s="49">
        <v>24.1</v>
      </c>
      <c r="AI33" s="50"/>
      <c r="AJ33" s="42"/>
      <c r="AK33" s="51"/>
      <c r="AL33" s="49"/>
      <c r="AM33" s="49"/>
      <c r="AN33" s="50"/>
      <c r="AO33" s="42"/>
      <c r="AP33" s="51"/>
      <c r="AQ33" s="49"/>
      <c r="AR33" s="49"/>
      <c r="AS33" s="50"/>
      <c r="AT33" s="42"/>
      <c r="AU33" s="108"/>
      <c r="AV33" s="49"/>
      <c r="AW33" s="50"/>
      <c r="AX33" s="50"/>
      <c r="AY33" s="42"/>
      <c r="AZ33" s="51"/>
      <c r="BA33" s="54"/>
    </row>
    <row r="34" spans="1:53" s="11" customFormat="1" ht="15" customHeight="1">
      <c r="A34" s="46">
        <v>12</v>
      </c>
      <c r="B34" s="76" t="s">
        <v>18</v>
      </c>
      <c r="C34" s="49">
        <f t="shared" si="24"/>
        <v>2511.9</v>
      </c>
      <c r="D34" s="49">
        <f t="shared" si="0"/>
        <v>1739.4</v>
      </c>
      <c r="E34" s="50">
        <f t="shared" si="22"/>
        <v>2185.7</v>
      </c>
      <c r="F34" s="42">
        <f t="shared" si="25"/>
        <v>446.2999999999997</v>
      </c>
      <c r="G34" s="51">
        <f>E34/C34</f>
        <v>0.8701381424419761</v>
      </c>
      <c r="H34" s="96">
        <v>2511.9</v>
      </c>
      <c r="I34" s="49">
        <v>1739.4</v>
      </c>
      <c r="J34" s="49">
        <v>2174.2</v>
      </c>
      <c r="K34" s="42">
        <f>J34-I34</f>
        <v>434.7999999999997</v>
      </c>
      <c r="L34" s="51">
        <f>J34/H34</f>
        <v>0.8655599347107766</v>
      </c>
      <c r="M34" s="52">
        <f t="shared" si="29"/>
        <v>0</v>
      </c>
      <c r="N34" s="53">
        <f>S34+X34+AC34+AH34+AM34+AR34+AW34</f>
        <v>0</v>
      </c>
      <c r="O34" s="70">
        <f t="shared" si="30"/>
        <v>11.5</v>
      </c>
      <c r="P34" s="42">
        <f t="shared" si="31"/>
        <v>11.5</v>
      </c>
      <c r="Q34" s="61"/>
      <c r="R34" s="74"/>
      <c r="S34" s="74"/>
      <c r="T34" s="50"/>
      <c r="U34" s="45"/>
      <c r="V34" s="73"/>
      <c r="W34" s="49"/>
      <c r="X34" s="49"/>
      <c r="Y34" s="50"/>
      <c r="Z34" s="42"/>
      <c r="AA34" s="111"/>
      <c r="AB34" s="49"/>
      <c r="AC34" s="49"/>
      <c r="AD34" s="50"/>
      <c r="AE34" s="42"/>
      <c r="AF34" s="51"/>
      <c r="AG34" s="74"/>
      <c r="AH34" s="74"/>
      <c r="AI34" s="50">
        <v>11.5</v>
      </c>
      <c r="AJ34" s="42">
        <f t="shared" si="32"/>
        <v>11.5</v>
      </c>
      <c r="AK34" s="110"/>
      <c r="AL34" s="49"/>
      <c r="AM34" s="49"/>
      <c r="AN34" s="50"/>
      <c r="AO34" s="42"/>
      <c r="AP34" s="51"/>
      <c r="AQ34" s="49"/>
      <c r="AR34" s="49"/>
      <c r="AS34" s="50"/>
      <c r="AT34" s="42"/>
      <c r="AU34" s="108"/>
      <c r="AV34" s="49"/>
      <c r="AW34" s="50"/>
      <c r="AX34" s="50"/>
      <c r="AY34" s="42"/>
      <c r="AZ34" s="61"/>
      <c r="BA34" s="54"/>
    </row>
    <row r="35" spans="1:53" s="12" customFormat="1" ht="18">
      <c r="A35" s="65"/>
      <c r="B35" s="119" t="s">
        <v>38</v>
      </c>
      <c r="C35" s="58">
        <f t="shared" si="24"/>
        <v>132.5</v>
      </c>
      <c r="D35" s="58">
        <f>I35+N35</f>
        <v>24.5</v>
      </c>
      <c r="E35" s="58">
        <f t="shared" si="22"/>
        <v>33.8</v>
      </c>
      <c r="F35" s="60">
        <f t="shared" si="25"/>
        <v>9.299999999999997</v>
      </c>
      <c r="G35" s="61">
        <f>E35/C35</f>
        <v>0.2550943396226415</v>
      </c>
      <c r="H35" s="59"/>
      <c r="I35" s="58"/>
      <c r="J35" s="58">
        <v>6</v>
      </c>
      <c r="K35" s="60"/>
      <c r="L35" s="109"/>
      <c r="M35" s="62">
        <f t="shared" si="29"/>
        <v>132.5</v>
      </c>
      <c r="N35" s="63">
        <f>S35+X35+AC35+AH35+AM35+AR35+AW35</f>
        <v>24.5</v>
      </c>
      <c r="O35" s="94">
        <f t="shared" si="30"/>
        <v>27.8</v>
      </c>
      <c r="P35" s="60">
        <f t="shared" si="31"/>
        <v>3.3000000000000007</v>
      </c>
      <c r="Q35" s="61">
        <f>O35/M35</f>
        <v>0.20981132075471698</v>
      </c>
      <c r="R35" s="71">
        <v>8.1</v>
      </c>
      <c r="S35" s="71">
        <v>0.9</v>
      </c>
      <c r="T35" s="59">
        <v>0.9</v>
      </c>
      <c r="U35" s="60">
        <f>T35-S35</f>
        <v>0</v>
      </c>
      <c r="V35" s="61">
        <f>T35/R35</f>
        <v>0.11111111111111112</v>
      </c>
      <c r="W35" s="58">
        <v>22</v>
      </c>
      <c r="X35" s="58">
        <v>0.3</v>
      </c>
      <c r="Y35" s="59">
        <v>0.3</v>
      </c>
      <c r="Z35" s="72">
        <f>Y35-X35</f>
        <v>0</v>
      </c>
      <c r="AA35" s="61">
        <f>Y35/W35</f>
        <v>0.013636363636363636</v>
      </c>
      <c r="AB35" s="58">
        <v>16.8</v>
      </c>
      <c r="AC35" s="58">
        <v>1.5</v>
      </c>
      <c r="AD35" s="59">
        <v>1.5</v>
      </c>
      <c r="AE35" s="72">
        <f>AD35-AC35</f>
        <v>0</v>
      </c>
      <c r="AF35" s="77">
        <f>AD35/AB35</f>
        <v>0.08928571428571429</v>
      </c>
      <c r="AG35" s="71">
        <v>41.8</v>
      </c>
      <c r="AH35" s="71">
        <v>18</v>
      </c>
      <c r="AI35" s="59">
        <v>21.3</v>
      </c>
      <c r="AJ35" s="72">
        <f t="shared" si="32"/>
        <v>3.3000000000000007</v>
      </c>
      <c r="AK35" s="77">
        <f>AI35/AG35</f>
        <v>0.5095693779904307</v>
      </c>
      <c r="AL35" s="58">
        <v>30.8</v>
      </c>
      <c r="AM35" s="58">
        <v>2.1</v>
      </c>
      <c r="AN35" s="59">
        <v>2.1</v>
      </c>
      <c r="AO35" s="60">
        <f>AN35-AM35</f>
        <v>0</v>
      </c>
      <c r="AP35" s="61">
        <f>AN35/AL35</f>
        <v>0.06818181818181818</v>
      </c>
      <c r="AQ35" s="58">
        <v>3.6</v>
      </c>
      <c r="AR35" s="58">
        <v>0.8</v>
      </c>
      <c r="AS35" s="59">
        <v>0.8</v>
      </c>
      <c r="AT35" s="60">
        <f>AS35-AR35</f>
        <v>0</v>
      </c>
      <c r="AU35" s="61">
        <f>AS35/AQ35</f>
        <v>0.22222222222222224</v>
      </c>
      <c r="AV35" s="58">
        <v>9.4</v>
      </c>
      <c r="AW35" s="59">
        <v>0.9</v>
      </c>
      <c r="AX35" s="59">
        <v>0.9</v>
      </c>
      <c r="AY35" s="60">
        <f>AX35-AW35</f>
        <v>0</v>
      </c>
      <c r="AZ35" s="61">
        <f>AX35/AV35</f>
        <v>0.09574468085106383</v>
      </c>
      <c r="BA35" s="66"/>
    </row>
    <row r="36" spans="1:53" s="11" customFormat="1" ht="15" customHeight="1" thickBot="1">
      <c r="A36" s="132">
        <v>13</v>
      </c>
      <c r="B36" s="133" t="s">
        <v>39</v>
      </c>
      <c r="C36" s="134">
        <f t="shared" si="24"/>
        <v>207.5</v>
      </c>
      <c r="D36" s="134">
        <f>I36+N36</f>
        <v>207.5</v>
      </c>
      <c r="E36" s="130">
        <f t="shared" si="22"/>
        <v>298</v>
      </c>
      <c r="F36" s="135">
        <f t="shared" si="25"/>
        <v>90.5</v>
      </c>
      <c r="G36" s="136"/>
      <c r="H36" s="126"/>
      <c r="I36" s="126"/>
      <c r="J36" s="137">
        <v>13.9</v>
      </c>
      <c r="K36" s="138">
        <f>J36-I36</f>
        <v>13.9</v>
      </c>
      <c r="L36" s="124"/>
      <c r="M36" s="139">
        <f t="shared" si="29"/>
        <v>207.5</v>
      </c>
      <c r="N36" s="140">
        <f>S36+X36+AC36+AH36+AM36+AR36+AW36</f>
        <v>207.5</v>
      </c>
      <c r="O36" s="137">
        <f t="shared" si="30"/>
        <v>284.1</v>
      </c>
      <c r="P36" s="141">
        <f t="shared" si="31"/>
        <v>76.60000000000002</v>
      </c>
      <c r="Q36" s="136"/>
      <c r="R36" s="123"/>
      <c r="S36" s="129"/>
      <c r="T36" s="130"/>
      <c r="U36" s="129"/>
      <c r="V36" s="131"/>
      <c r="W36" s="128"/>
      <c r="X36" s="126"/>
      <c r="Y36" s="121"/>
      <c r="Z36" s="125"/>
      <c r="AA36" s="127"/>
      <c r="AB36" s="126"/>
      <c r="AC36" s="126"/>
      <c r="AD36" s="121"/>
      <c r="AE36" s="125"/>
      <c r="AF36" s="124"/>
      <c r="AG36" s="123">
        <v>207.5</v>
      </c>
      <c r="AH36" s="122">
        <v>207.5</v>
      </c>
      <c r="AI36" s="121">
        <v>284.1</v>
      </c>
      <c r="AJ36" s="42">
        <f t="shared" si="32"/>
        <v>76.60000000000002</v>
      </c>
      <c r="AK36" s="73"/>
      <c r="AL36" s="49"/>
      <c r="AM36" s="49"/>
      <c r="AN36" s="50"/>
      <c r="AO36" s="42"/>
      <c r="AP36" s="51"/>
      <c r="AQ36" s="49"/>
      <c r="AR36" s="49"/>
      <c r="AS36" s="50"/>
      <c r="AT36" s="42"/>
      <c r="AU36" s="108"/>
      <c r="AV36" s="49"/>
      <c r="AW36" s="50"/>
      <c r="AX36" s="50"/>
      <c r="AY36" s="42"/>
      <c r="AZ36" s="51"/>
      <c r="BA36" s="54"/>
    </row>
    <row r="37" spans="1:53" s="89" customFormat="1" ht="15" customHeight="1" thickBot="1">
      <c r="A37" s="78"/>
      <c r="B37" s="79" t="s">
        <v>5</v>
      </c>
      <c r="C37" s="80">
        <f t="shared" si="24"/>
        <v>233391.59999999998</v>
      </c>
      <c r="D37" s="81">
        <f>I37+N37</f>
        <v>104516.5</v>
      </c>
      <c r="E37" s="81">
        <f>J37+O37+0.1</f>
        <v>134412.50000000003</v>
      </c>
      <c r="F37" s="82">
        <f t="shared" si="25"/>
        <v>29896.00000000003</v>
      </c>
      <c r="G37" s="85">
        <f>E37/C37</f>
        <v>0.5759097585345833</v>
      </c>
      <c r="H37" s="87">
        <f>H6+H19</f>
        <v>145622.4</v>
      </c>
      <c r="I37" s="84">
        <f>I6+I19</f>
        <v>70656.5</v>
      </c>
      <c r="J37" s="81">
        <f>J6+J19</f>
        <v>92918.90000000001</v>
      </c>
      <c r="K37" s="84">
        <f>J37-I37</f>
        <v>22262.40000000001</v>
      </c>
      <c r="L37" s="83">
        <f>J37/H37</f>
        <v>0.6380810919199245</v>
      </c>
      <c r="M37" s="80">
        <f>M6+M19</f>
        <v>87769.2</v>
      </c>
      <c r="N37" s="84">
        <f>N6+N19</f>
        <v>33860</v>
      </c>
      <c r="O37" s="81">
        <f>O6+O19</f>
        <v>41493.5</v>
      </c>
      <c r="P37" s="82">
        <f t="shared" si="31"/>
        <v>7633.5</v>
      </c>
      <c r="Q37" s="85">
        <f>O37/M37</f>
        <v>0.47275695802172063</v>
      </c>
      <c r="R37" s="82">
        <f>R6+R19</f>
        <v>1659.1000000000001</v>
      </c>
      <c r="S37" s="81">
        <f>S6+S19</f>
        <v>227.79999999999998</v>
      </c>
      <c r="T37" s="81">
        <f>T6+T19+0.1</f>
        <v>413.99999999999994</v>
      </c>
      <c r="U37" s="82">
        <f>T37-S37</f>
        <v>186.19999999999996</v>
      </c>
      <c r="V37" s="83">
        <f>T37/R37</f>
        <v>0.24953287927189435</v>
      </c>
      <c r="W37" s="82">
        <f>W6+W19</f>
        <v>4065.5999999999995</v>
      </c>
      <c r="X37" s="84">
        <f>X6+X19</f>
        <v>971.2</v>
      </c>
      <c r="Y37" s="84">
        <f>Y6+Y19</f>
        <v>1412.5</v>
      </c>
      <c r="Z37" s="84">
        <f>Y37-X37</f>
        <v>441.29999999999995</v>
      </c>
      <c r="AA37" s="83">
        <f>Y37/W37</f>
        <v>0.3474271940181032</v>
      </c>
      <c r="AB37" s="87">
        <f>AB6+AB19</f>
        <v>5958.400000000001</v>
      </c>
      <c r="AC37" s="84">
        <f>AC6+AC19</f>
        <v>3155.6000000000004</v>
      </c>
      <c r="AD37" s="84">
        <f>AD6+AD19</f>
        <v>3437.5000000000005</v>
      </c>
      <c r="AE37" s="84">
        <f>AD37-AC37</f>
        <v>281.9000000000001</v>
      </c>
      <c r="AF37" s="83">
        <f>AD37/AB37</f>
        <v>0.5769166219119227</v>
      </c>
      <c r="AG37" s="82">
        <f>AG6+AG19</f>
        <v>53471</v>
      </c>
      <c r="AH37" s="81">
        <f>AH6+AH19</f>
        <v>21515.1</v>
      </c>
      <c r="AI37" s="84">
        <f>AI6+AI19+0.1</f>
        <v>25954.099999999995</v>
      </c>
      <c r="AJ37" s="84">
        <f t="shared" si="32"/>
        <v>4438.999999999996</v>
      </c>
      <c r="AK37" s="85">
        <f>AI37/AG37</f>
        <v>0.485386471171289</v>
      </c>
      <c r="AL37" s="86">
        <f>AL6+AL19</f>
        <v>12157</v>
      </c>
      <c r="AM37" s="84">
        <f>AM6+AM19</f>
        <v>4535.599999999999</v>
      </c>
      <c r="AN37" s="84">
        <f>AN6+AN19</f>
        <v>5860.799999999999</v>
      </c>
      <c r="AO37" s="86">
        <f>AN37-AM37</f>
        <v>1325.1999999999998</v>
      </c>
      <c r="AP37" s="85">
        <f>AN37/AL37</f>
        <v>0.4820926215349181</v>
      </c>
      <c r="AQ37" s="87">
        <f>AQ6+AQ19</f>
        <v>5933.900000000001</v>
      </c>
      <c r="AR37" s="84">
        <f>AR6+AR19</f>
        <v>2215.8</v>
      </c>
      <c r="AS37" s="84">
        <f>AS6+AS19</f>
        <v>2856.4</v>
      </c>
      <c r="AT37" s="86">
        <f>AS37-AR37</f>
        <v>640.5999999999999</v>
      </c>
      <c r="AU37" s="85">
        <f>AS37/AQ37</f>
        <v>0.48136975682097777</v>
      </c>
      <c r="AV37" s="86">
        <f>AV6+AV19</f>
        <v>4524.2</v>
      </c>
      <c r="AW37" s="84">
        <f>AW6+AW19</f>
        <v>1238.9</v>
      </c>
      <c r="AX37" s="84">
        <f>AX6+AX19</f>
        <v>1558.4</v>
      </c>
      <c r="AY37" s="86">
        <f>AX37-AW37</f>
        <v>319.5</v>
      </c>
      <c r="AZ37" s="85">
        <f>AX37/AV37</f>
        <v>0.34445868882896424</v>
      </c>
      <c r="BA37" s="88"/>
    </row>
    <row r="38" spans="1:53" s="12" customFormat="1" ht="18">
      <c r="A38" s="157" t="s">
        <v>23</v>
      </c>
      <c r="B38" s="157"/>
      <c r="C38" s="157"/>
      <c r="D38" s="157"/>
      <c r="E38" s="157"/>
      <c r="F38" s="157"/>
      <c r="G38" s="157"/>
      <c r="H38" s="157"/>
      <c r="I38" s="157"/>
      <c r="J38" s="91"/>
      <c r="K38" s="90"/>
      <c r="L38" s="90"/>
      <c r="M38" s="91"/>
      <c r="N38" s="91"/>
      <c r="O38" s="91"/>
      <c r="P38" s="91"/>
      <c r="Q38" s="91"/>
      <c r="R38" s="92"/>
      <c r="S38" s="92"/>
      <c r="T38" s="107"/>
      <c r="U38" s="92"/>
      <c r="V38" s="92"/>
      <c r="W38" s="92"/>
      <c r="X38" s="92"/>
      <c r="Y38" s="92"/>
      <c r="Z38" s="92"/>
      <c r="AA38" s="92"/>
      <c r="AB38" s="92"/>
      <c r="AC38" s="93"/>
      <c r="AD38" s="107" t="s">
        <v>27</v>
      </c>
      <c r="AE38" s="92"/>
      <c r="AF38" s="92"/>
      <c r="AG38" s="92"/>
      <c r="AH38" s="92"/>
      <c r="AI38" s="92"/>
      <c r="AJ38" s="92"/>
      <c r="AK38" s="92"/>
      <c r="AL38" s="92"/>
      <c r="AM38" s="92"/>
      <c r="AN38" s="91"/>
      <c r="AO38" s="92"/>
      <c r="AP38" s="92"/>
      <c r="AQ38" s="113"/>
      <c r="AR38" s="92"/>
      <c r="AS38" s="112"/>
      <c r="AT38" s="92"/>
      <c r="AU38" s="92"/>
      <c r="AV38" s="92"/>
      <c r="AW38" s="92"/>
      <c r="AX38" s="92"/>
      <c r="AY38" s="92"/>
      <c r="AZ38" s="92"/>
      <c r="BA38" s="27"/>
    </row>
    <row r="39" spans="5:50" s="6" customFormat="1" ht="18">
      <c r="E39" s="106"/>
      <c r="I39" s="3"/>
      <c r="J39" s="95"/>
      <c r="O39" s="95"/>
      <c r="T39" s="7"/>
      <c r="Y39" s="104"/>
      <c r="AD39" s="105"/>
      <c r="AI39" s="95"/>
      <c r="AN39" s="105"/>
      <c r="AS39" s="95"/>
      <c r="AX39" s="95"/>
    </row>
    <row r="40" spans="9:50" s="6" customFormat="1" ht="18">
      <c r="I40" s="3"/>
      <c r="O40" s="7"/>
      <c r="T40" s="7"/>
      <c r="Y40" s="7"/>
      <c r="AD40" s="7"/>
      <c r="AI40" s="7"/>
      <c r="AN40" s="7"/>
      <c r="AS40" s="7"/>
      <c r="AX40" s="7"/>
    </row>
    <row r="41" spans="9:50" s="6" customFormat="1" ht="18">
      <c r="I41" s="3"/>
      <c r="O41" s="7"/>
      <c r="T41" s="7"/>
      <c r="Y41" s="7"/>
      <c r="AD41" s="7"/>
      <c r="AI41" s="7"/>
      <c r="AN41" s="7"/>
      <c r="AS41" s="7"/>
      <c r="AX41" s="7"/>
    </row>
    <row r="42" spans="9:50" s="6" customFormat="1" ht="18">
      <c r="I42" s="3"/>
      <c r="O42" s="7"/>
      <c r="T42" s="7"/>
      <c r="Y42" s="7"/>
      <c r="AD42" s="7"/>
      <c r="AI42" s="7"/>
      <c r="AN42" s="7"/>
      <c r="AS42" s="7"/>
      <c r="AX42" s="7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</sheetData>
  <sheetProtection/>
  <mergeCells count="64">
    <mergeCell ref="A38:I38"/>
    <mergeCell ref="AM3:AM4"/>
    <mergeCell ref="AH3:AH4"/>
    <mergeCell ref="A2:A4"/>
    <mergeCell ref="B2:B4"/>
    <mergeCell ref="M3:M4"/>
    <mergeCell ref="C2:G2"/>
    <mergeCell ref="M2:Q2"/>
    <mergeCell ref="T3:T4"/>
    <mergeCell ref="H2:L2"/>
    <mergeCell ref="H3:H4"/>
    <mergeCell ref="Q3:Q4"/>
    <mergeCell ref="R3:R4"/>
    <mergeCell ref="N3:N4"/>
    <mergeCell ref="I3:I4"/>
    <mergeCell ref="J3:J4"/>
    <mergeCell ref="K3:K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R2:V2"/>
    <mergeCell ref="W2:AA2"/>
    <mergeCell ref="AD3:AD4"/>
    <mergeCell ref="AA3:AA4"/>
    <mergeCell ref="AC3:AC4"/>
    <mergeCell ref="X3:X4"/>
    <mergeCell ref="Z3:Z4"/>
    <mergeCell ref="U3:U4"/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73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Гусейнова</cp:lastModifiedBy>
  <cp:lastPrinted>2019-05-07T13:53:19Z</cp:lastPrinted>
  <dcterms:created xsi:type="dcterms:W3CDTF">2006-11-08T10:58:51Z</dcterms:created>
  <dcterms:modified xsi:type="dcterms:W3CDTF">2019-07-02T12:13:27Z</dcterms:modified>
  <cp:category/>
  <cp:version/>
  <cp:contentType/>
  <cp:contentStatus/>
</cp:coreProperties>
</file>