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<sst xmlns="http://schemas.openxmlformats.org/spreadsheetml/2006/main" count="97" uniqueCount="52">
  <si>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</si>
  <si>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</si>
  <si>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</si>
  <si>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</si>
  <si>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</si>
  <si>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</si>
  <si>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</si>
  <si>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</si>
  <si>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</si>
  <si>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</si>
  <si>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</si>
  <si>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</si>
  <si>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</si>
  <si>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</si>
  <si>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</si>
  <si>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</si>
  <si>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</si>
  <si>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</si>
  <si>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</si>
  <si>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</si>
  <si>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</si>
  <si>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</si>
  <si>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</si>
  <si>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</si>
  <si>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</si>
  <si>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</si>
  <si>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</si>
  <si>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</si>
  <si>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</si>
  <si>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</si>
  <si>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</si>
  <si>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</si>
  <si>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</si>
  <si>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</si>
  <si>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</si>
  <si>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</si>
  <si>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</si>
  <si>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</si>
  <si>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</si>
  <si>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</si>
  <si>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</si>
  <si>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</si>
  <si>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</si>
  <si>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</si>
  <si>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</si>
  <si>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</si>
  <si>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</si>
  <si>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</si>
  <si>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 xml:space="preserve"> Выполнение плана по доходам консолидированного бюджета Константиновского района на 1 октября 2019 года (по отчету)</t>
  </si>
  <si>
    <t>План 9-и месяцев</t>
  </si>
  <si>
    <t>Фактич. поступление на 01.10.19</t>
  </si>
  <si>
    <t>Отклонение  9-и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</si>
</sst>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3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10" fillId="0" borderId="15" xfId="0" applyNumberFormat="1" applyFont="1" applyBorder="1" applyAlignment="1">
      <alignment horizontal="center"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1" xfId="0" applyNumberFormat="1" applyFont="1" applyBorder="1" applyAlignment="1">
      <alignment horizontal="center" vertical="center"/>
    </xf>
    <xf numFmtId="173" fontId="70" fillId="0" borderId="3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173" fontId="71" fillId="0" borderId="34" xfId="0" applyNumberFormat="1" applyFont="1" applyBorder="1" applyAlignment="1">
      <alignment horizontal="center" vertical="center"/>
    </xf>
    <xf numFmtId="173" fontId="71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071324"/>
        <c:axId val="54641917"/>
      </c:bar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015206"/>
        <c:axId val="63919127"/>
      </c:bar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15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8401232"/>
        <c:axId val="10066769"/>
      </c:bar3D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2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492058"/>
        <c:axId val="10101931"/>
      </c:bar3D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808516"/>
        <c:axId val="12950053"/>
      </c:bar3D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429625"/>
        <a:ext cx="1353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220950" y="84296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419100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478750" y="8429625"/>
        <a:ext cx="6572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762000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165300" y="8429625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423350" y="8429625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1"/>
  <sheetViews>
    <sheetView tabSelected="1" zoomScale="90" zoomScaleNormal="90" zoomScaleSheetLayoutView="80" zoomScalePageLayoutView="0" workbookViewId="0" topLeftCell="A25">
      <pane xSplit="2" topLeftCell="C1" activePane="topRight" state="frozen"/>
      <selection pane="topLeft" activeCell="A1" sqref="A1"/>
      <selection pane="topRight" activeCell="K47" sqref="J47:K47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6" width="10.25390625" style="1" customWidth="1"/>
    <col min="7" max="7" width="10.625" style="2" customWidth="1"/>
    <col min="8" max="8" width="10.75390625" style="1" customWidth="1"/>
    <col min="9" max="9" width="11.25390625" style="6" customWidth="1"/>
    <col min="10" max="10" width="11.75390625" style="1" customWidth="1"/>
    <col min="11" max="11" width="10.003906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5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5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5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5" customWidth="1"/>
    <col min="31" max="31" width="9.375" style="1" customWidth="1"/>
    <col min="32" max="32" width="10.75390625" style="1" customWidth="1"/>
    <col min="33" max="34" width="10.125" style="1" customWidth="1"/>
    <col min="35" max="35" width="9.875" style="5" customWidth="1"/>
    <col min="36" max="36" width="9.875" style="1" customWidth="1"/>
    <col min="37" max="37" width="10.00390625" style="1" customWidth="1"/>
    <col min="38" max="39" width="11.00390625" style="1" customWidth="1"/>
    <col min="40" max="40" width="10.00390625" style="5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5" customWidth="1"/>
    <col min="46" max="46" width="9.75390625" style="1" customWidth="1"/>
    <col min="47" max="47" width="10.625" style="1" customWidth="1"/>
    <col min="48" max="49" width="10.125" style="1" customWidth="1"/>
    <col min="50" max="50" width="11.125" style="5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6" customFormat="1" ht="17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  <c r="N1" s="144"/>
      <c r="O1" s="144"/>
      <c r="P1" s="93"/>
      <c r="Q1" s="94"/>
      <c r="R1" s="95"/>
      <c r="T1" s="97"/>
      <c r="V1" s="98"/>
      <c r="Y1" s="97"/>
      <c r="AA1" s="98"/>
      <c r="AD1" s="97"/>
      <c r="AI1" s="97"/>
      <c r="AN1" s="97"/>
      <c r="AS1" s="97"/>
      <c r="AX1" s="97"/>
      <c r="AZ1" s="98"/>
      <c r="BA1" s="98"/>
    </row>
    <row r="2" spans="1:53" s="9" customFormat="1" ht="15" customHeight="1">
      <c r="A2" s="145" t="s">
        <v>0</v>
      </c>
      <c r="B2" s="157" t="s">
        <v>1</v>
      </c>
      <c r="C2" s="162" t="s">
        <v>15</v>
      </c>
      <c r="D2" s="163"/>
      <c r="E2" s="163"/>
      <c r="F2" s="163"/>
      <c r="G2" s="164"/>
      <c r="H2" s="166" t="s">
        <v>14</v>
      </c>
      <c r="I2" s="151"/>
      <c r="J2" s="151"/>
      <c r="K2" s="151"/>
      <c r="L2" s="167"/>
      <c r="M2" s="165" t="s">
        <v>2</v>
      </c>
      <c r="N2" s="151"/>
      <c r="O2" s="151"/>
      <c r="P2" s="151"/>
      <c r="Q2" s="152"/>
      <c r="R2" s="151" t="s">
        <v>7</v>
      </c>
      <c r="S2" s="151"/>
      <c r="T2" s="151"/>
      <c r="U2" s="151"/>
      <c r="V2" s="152"/>
      <c r="W2" s="151" t="s">
        <v>12</v>
      </c>
      <c r="X2" s="151"/>
      <c r="Y2" s="151"/>
      <c r="Z2" s="151"/>
      <c r="AA2" s="152"/>
      <c r="AB2" s="151" t="s">
        <v>11</v>
      </c>
      <c r="AC2" s="151"/>
      <c r="AD2" s="151"/>
      <c r="AE2" s="151"/>
      <c r="AF2" s="152"/>
      <c r="AG2" s="151" t="s">
        <v>13</v>
      </c>
      <c r="AH2" s="151"/>
      <c r="AI2" s="151"/>
      <c r="AJ2" s="151"/>
      <c r="AK2" s="152"/>
      <c r="AL2" s="151" t="s">
        <v>10</v>
      </c>
      <c r="AM2" s="151"/>
      <c r="AN2" s="151"/>
      <c r="AO2" s="151"/>
      <c r="AP2" s="152"/>
      <c r="AQ2" s="151" t="s">
        <v>9</v>
      </c>
      <c r="AR2" s="151"/>
      <c r="AS2" s="151"/>
      <c r="AT2" s="151"/>
      <c r="AU2" s="152"/>
      <c r="AV2" s="151" t="s">
        <v>8</v>
      </c>
      <c r="AW2" s="151"/>
      <c r="AX2" s="151"/>
      <c r="AY2" s="151"/>
      <c r="AZ2" s="152"/>
      <c r="BA2" s="3"/>
    </row>
    <row r="3" spans="1:53" s="9" customFormat="1" ht="19.5" customHeight="1">
      <c r="A3" s="156"/>
      <c r="B3" s="158"/>
      <c r="C3" s="153" t="s">
        <v>6</v>
      </c>
      <c r="D3" s="145" t="s">
        <v>49</v>
      </c>
      <c r="E3" s="145" t="s">
        <v>50</v>
      </c>
      <c r="F3" s="145" t="s">
        <v>51</v>
      </c>
      <c r="G3" s="147" t="s">
        <v>20</v>
      </c>
      <c r="H3" s="149" t="s">
        <v>6</v>
      </c>
      <c r="I3" s="145" t="s">
        <v>49</v>
      </c>
      <c r="J3" s="145" t="s">
        <v>50</v>
      </c>
      <c r="K3" s="145" t="s">
        <v>51</v>
      </c>
      <c r="L3" s="145" t="s">
        <v>20</v>
      </c>
      <c r="M3" s="160" t="s">
        <v>6</v>
      </c>
      <c r="N3" s="145" t="s">
        <v>49</v>
      </c>
      <c r="O3" s="145" t="s">
        <v>50</v>
      </c>
      <c r="P3" s="145" t="s">
        <v>51</v>
      </c>
      <c r="Q3" s="147" t="s">
        <v>20</v>
      </c>
      <c r="R3" s="149" t="s">
        <v>6</v>
      </c>
      <c r="S3" s="145" t="s">
        <v>49</v>
      </c>
      <c r="T3" s="145" t="s">
        <v>50</v>
      </c>
      <c r="U3" s="145" t="s">
        <v>51</v>
      </c>
      <c r="V3" s="147" t="s">
        <v>20</v>
      </c>
      <c r="W3" s="149" t="s">
        <v>6</v>
      </c>
      <c r="X3" s="145" t="s">
        <v>49</v>
      </c>
      <c r="Y3" s="145" t="s">
        <v>50</v>
      </c>
      <c r="Z3" s="145" t="s">
        <v>51</v>
      </c>
      <c r="AA3" s="147" t="s">
        <v>20</v>
      </c>
      <c r="AB3" s="149" t="s">
        <v>6</v>
      </c>
      <c r="AC3" s="145" t="s">
        <v>49</v>
      </c>
      <c r="AD3" s="145" t="s">
        <v>50</v>
      </c>
      <c r="AE3" s="145" t="s">
        <v>51</v>
      </c>
      <c r="AF3" s="147" t="s">
        <v>20</v>
      </c>
      <c r="AG3" s="149" t="s">
        <v>6</v>
      </c>
      <c r="AH3" s="145" t="s">
        <v>49</v>
      </c>
      <c r="AI3" s="145" t="s">
        <v>50</v>
      </c>
      <c r="AJ3" s="145" t="s">
        <v>51</v>
      </c>
      <c r="AK3" s="147" t="s">
        <v>20</v>
      </c>
      <c r="AL3" s="149" t="s">
        <v>6</v>
      </c>
      <c r="AM3" s="145" t="s">
        <v>49</v>
      </c>
      <c r="AN3" s="145" t="s">
        <v>50</v>
      </c>
      <c r="AO3" s="145" t="s">
        <v>51</v>
      </c>
      <c r="AP3" s="147" t="s">
        <v>20</v>
      </c>
      <c r="AQ3" s="149" t="s">
        <v>6</v>
      </c>
      <c r="AR3" s="145" t="s">
        <v>49</v>
      </c>
      <c r="AS3" s="145" t="s">
        <v>50</v>
      </c>
      <c r="AT3" s="145" t="s">
        <v>51</v>
      </c>
      <c r="AU3" s="147" t="s">
        <v>20</v>
      </c>
      <c r="AV3" s="149" t="s">
        <v>6</v>
      </c>
      <c r="AW3" s="145" t="s">
        <v>49</v>
      </c>
      <c r="AX3" s="145" t="s">
        <v>50</v>
      </c>
      <c r="AY3" s="145" t="s">
        <v>51</v>
      </c>
      <c r="AZ3" s="147" t="s">
        <v>20</v>
      </c>
      <c r="BA3" s="4"/>
    </row>
    <row r="4" spans="1:53" s="9" customFormat="1" ht="27" customHeight="1">
      <c r="A4" s="146"/>
      <c r="B4" s="159"/>
      <c r="C4" s="154"/>
      <c r="D4" s="146"/>
      <c r="E4" s="146"/>
      <c r="F4" s="146"/>
      <c r="G4" s="148"/>
      <c r="H4" s="150"/>
      <c r="I4" s="146"/>
      <c r="J4" s="146"/>
      <c r="K4" s="146"/>
      <c r="L4" s="146"/>
      <c r="M4" s="161"/>
      <c r="N4" s="146"/>
      <c r="O4" s="146"/>
      <c r="P4" s="146"/>
      <c r="Q4" s="148"/>
      <c r="R4" s="150"/>
      <c r="S4" s="146"/>
      <c r="T4" s="146"/>
      <c r="U4" s="146"/>
      <c r="V4" s="148"/>
      <c r="W4" s="150"/>
      <c r="X4" s="146"/>
      <c r="Y4" s="146"/>
      <c r="Z4" s="146"/>
      <c r="AA4" s="148"/>
      <c r="AB4" s="150"/>
      <c r="AC4" s="146"/>
      <c r="AD4" s="146"/>
      <c r="AE4" s="146"/>
      <c r="AF4" s="148"/>
      <c r="AG4" s="150"/>
      <c r="AH4" s="146"/>
      <c r="AI4" s="146"/>
      <c r="AJ4" s="146"/>
      <c r="AK4" s="148"/>
      <c r="AL4" s="150"/>
      <c r="AM4" s="146"/>
      <c r="AN4" s="146"/>
      <c r="AO4" s="146"/>
      <c r="AP4" s="148"/>
      <c r="AQ4" s="150"/>
      <c r="AR4" s="146"/>
      <c r="AS4" s="146"/>
      <c r="AT4" s="146"/>
      <c r="AU4" s="148"/>
      <c r="AV4" s="150"/>
      <c r="AW4" s="146"/>
      <c r="AX4" s="146"/>
      <c r="AY4" s="146"/>
      <c r="AZ4" s="148"/>
      <c r="BA4" s="4"/>
    </row>
    <row r="5" spans="1:53" s="9" customFormat="1" ht="12" customHeight="1" thickBot="1">
      <c r="A5" s="10">
        <v>1</v>
      </c>
      <c r="B5" s="11">
        <v>2</v>
      </c>
      <c r="C5" s="12">
        <v>3</v>
      </c>
      <c r="D5" s="13">
        <v>4</v>
      </c>
      <c r="E5" s="10">
        <v>5</v>
      </c>
      <c r="F5" s="10">
        <v>6</v>
      </c>
      <c r="G5" s="14">
        <v>7</v>
      </c>
      <c r="H5" s="13">
        <v>8</v>
      </c>
      <c r="I5" s="13">
        <v>9</v>
      </c>
      <c r="J5" s="10">
        <v>10</v>
      </c>
      <c r="K5" s="10">
        <v>11</v>
      </c>
      <c r="L5" s="10">
        <v>12</v>
      </c>
      <c r="M5" s="13">
        <v>13</v>
      </c>
      <c r="N5" s="13">
        <v>14</v>
      </c>
      <c r="O5" s="10">
        <v>15</v>
      </c>
      <c r="P5" s="10">
        <v>16</v>
      </c>
      <c r="Q5" s="14">
        <v>17</v>
      </c>
      <c r="R5" s="15">
        <v>18</v>
      </c>
      <c r="S5" s="15">
        <v>19</v>
      </c>
      <c r="T5" s="16">
        <v>20</v>
      </c>
      <c r="U5" s="16">
        <v>21</v>
      </c>
      <c r="V5" s="17">
        <v>22</v>
      </c>
      <c r="W5" s="15">
        <v>23</v>
      </c>
      <c r="X5" s="15">
        <v>24</v>
      </c>
      <c r="Y5" s="16">
        <v>25</v>
      </c>
      <c r="Z5" s="16">
        <v>26</v>
      </c>
      <c r="AA5" s="17">
        <v>27</v>
      </c>
      <c r="AB5" s="18">
        <v>28</v>
      </c>
      <c r="AC5" s="18">
        <v>29</v>
      </c>
      <c r="AD5" s="19">
        <v>30</v>
      </c>
      <c r="AE5" s="19">
        <v>31</v>
      </c>
      <c r="AF5" s="20">
        <v>32</v>
      </c>
      <c r="AG5" s="18">
        <v>33</v>
      </c>
      <c r="AH5" s="21">
        <v>34</v>
      </c>
      <c r="AI5" s="22">
        <v>35</v>
      </c>
      <c r="AJ5" s="137">
        <v>36</v>
      </c>
      <c r="AK5" s="23">
        <v>37</v>
      </c>
      <c r="AL5" s="21">
        <v>38</v>
      </c>
      <c r="AM5" s="21">
        <v>39</v>
      </c>
      <c r="AN5" s="19">
        <v>40</v>
      </c>
      <c r="AO5" s="19">
        <v>41</v>
      </c>
      <c r="AP5" s="20">
        <v>42</v>
      </c>
      <c r="AQ5" s="18">
        <v>43</v>
      </c>
      <c r="AR5" s="18">
        <v>44</v>
      </c>
      <c r="AS5" s="19">
        <v>45</v>
      </c>
      <c r="AT5" s="19">
        <v>46</v>
      </c>
      <c r="AU5" s="20">
        <v>47</v>
      </c>
      <c r="AV5" s="18">
        <v>48</v>
      </c>
      <c r="AW5" s="19">
        <v>49</v>
      </c>
      <c r="AX5" s="19">
        <v>50</v>
      </c>
      <c r="AY5" s="19">
        <v>51</v>
      </c>
      <c r="AZ5" s="20">
        <v>52</v>
      </c>
      <c r="BA5" s="24"/>
    </row>
    <row r="6" spans="1:53" s="36" customFormat="1" ht="15" customHeight="1" thickBot="1">
      <c r="A6" s="25"/>
      <c r="B6" s="26" t="s">
        <v>21</v>
      </c>
      <c r="C6" s="27">
        <f>H6+M6</f>
        <v>207441.7</v>
      </c>
      <c r="D6" s="28">
        <f aca="true" t="shared" si="0" ref="D6:D34">I6+N6</f>
        <v>135949.30000000002</v>
      </c>
      <c r="E6" s="29">
        <f>J6+O6</f>
        <v>160563.30000000002</v>
      </c>
      <c r="F6" s="28">
        <f>E6-D6</f>
        <v>24614</v>
      </c>
      <c r="G6" s="30">
        <f>E6/C6</f>
        <v>0.7740165068064907</v>
      </c>
      <c r="H6" s="28">
        <f>H7+H8+H9+H18</f>
        <v>124620.5</v>
      </c>
      <c r="I6" s="28">
        <f>I7+I8+I9+I18</f>
        <v>88260.20000000001</v>
      </c>
      <c r="J6" s="28">
        <f>J7+J8+J9+J18</f>
        <v>104058.1</v>
      </c>
      <c r="K6" s="28">
        <f>J6-I6</f>
        <v>15797.899999999994</v>
      </c>
      <c r="L6" s="30">
        <f aca="true" t="shared" si="1" ref="L6:L12">J6/H6</f>
        <v>0.8349998595736657</v>
      </c>
      <c r="M6" s="28">
        <f>M7+M8+M9+M13+M18</f>
        <v>82821.2</v>
      </c>
      <c r="N6" s="28">
        <f>N7+N8+N9+N13+N18</f>
        <v>47689.1</v>
      </c>
      <c r="O6" s="28">
        <f>O7+O8+O9+O13+O18</f>
        <v>56505.200000000004</v>
      </c>
      <c r="P6" s="28">
        <f>O6-N6</f>
        <v>8816.100000000006</v>
      </c>
      <c r="Q6" s="30">
        <f>O6/M6</f>
        <v>0.6822552679748665</v>
      </c>
      <c r="R6" s="32">
        <f>R7+R8+R9+R13+R18</f>
        <v>1651.0000000000002</v>
      </c>
      <c r="S6" s="32">
        <f>S7+S8+S9+S13+S18</f>
        <v>647.3</v>
      </c>
      <c r="T6" s="32">
        <f>T7+T8+T9+T13+T18</f>
        <v>834.7</v>
      </c>
      <c r="U6" s="32">
        <f>T6-S6</f>
        <v>187.4000000000001</v>
      </c>
      <c r="V6" s="33">
        <f>T6/R6</f>
        <v>0.50557238037553</v>
      </c>
      <c r="W6" s="32">
        <f>W7+W8+W9+W13+W18</f>
        <v>3985.5999999999995</v>
      </c>
      <c r="X6" s="32">
        <f>X7+X8+X9+X13+X18</f>
        <v>1725.0000000000002</v>
      </c>
      <c r="Y6" s="32">
        <f>Y7+Y8+Y9+Y13+Y18</f>
        <v>2191.7999999999997</v>
      </c>
      <c r="Z6" s="32">
        <f>Y6-X6</f>
        <v>466.7999999999995</v>
      </c>
      <c r="AA6" s="33">
        <f>Y6/W6</f>
        <v>0.5499297470895222</v>
      </c>
      <c r="AB6" s="32">
        <f>AB7+AB8+AB9+AB13+AB18</f>
        <v>6209.2</v>
      </c>
      <c r="AC6" s="32">
        <f>AC7+AC8+AC9+AC13+AC18</f>
        <v>3803.1</v>
      </c>
      <c r="AD6" s="32">
        <f>AD7+AD8+AD9+AD13+AD18</f>
        <v>4037.8999999999996</v>
      </c>
      <c r="AE6" s="32">
        <f>AD6-AC6</f>
        <v>234.79999999999973</v>
      </c>
      <c r="AF6" s="33">
        <f>AD6/AB6</f>
        <v>0.6503092185788829</v>
      </c>
      <c r="AG6" s="32">
        <f>AG7+AG8+AG9+AG13+AG18</f>
        <v>48961.4</v>
      </c>
      <c r="AH6" s="32">
        <f>AH7+AH8+AH9+AH13+AH18</f>
        <v>28583.899999999998</v>
      </c>
      <c r="AI6" s="32">
        <f>AI7+AI8+AI9+AI13+AI18</f>
        <v>33743.100000000006</v>
      </c>
      <c r="AJ6" s="32">
        <f>AI6-AH6</f>
        <v>5159.200000000008</v>
      </c>
      <c r="AK6" s="33">
        <f>AI6/AG6</f>
        <v>0.6891775970458363</v>
      </c>
      <c r="AL6" s="32">
        <f>AL7+AL8+AL9+AL13+AL18</f>
        <v>11684.8</v>
      </c>
      <c r="AM6" s="32">
        <f>AM7+AM8+AM9+AM13+AM18</f>
        <v>7374.2</v>
      </c>
      <c r="AN6" s="32">
        <f>AN7+AN8+AN9+AN13+AN18</f>
        <v>8917.2</v>
      </c>
      <c r="AO6" s="28">
        <f>AN6-AM6</f>
        <v>1543.000000000001</v>
      </c>
      <c r="AP6" s="30">
        <f>AN6/AL6</f>
        <v>0.7631452827605095</v>
      </c>
      <c r="AQ6" s="32">
        <f>AQ7++AQ8+AQ9+AQ13+AQ18</f>
        <v>5814.400000000001</v>
      </c>
      <c r="AR6" s="32">
        <f>AR7++AR8+AR9+AR13+AR18</f>
        <v>3079</v>
      </c>
      <c r="AS6" s="32">
        <f>AS7++AS8+AS9+AS13+AS18</f>
        <v>3826.1</v>
      </c>
      <c r="AT6" s="28">
        <f>AS6-AR6</f>
        <v>747.0999999999999</v>
      </c>
      <c r="AU6" s="30">
        <f>AS6/AQ6</f>
        <v>0.6580386626307099</v>
      </c>
      <c r="AV6" s="32">
        <f>AV7+AV8+AV9+AV13+AV18</f>
        <v>4514.8</v>
      </c>
      <c r="AW6" s="32">
        <f>AW7+AW8+AW9+AW13+AW18</f>
        <v>2476.6</v>
      </c>
      <c r="AX6" s="32">
        <f>AX7+AX8+AX9+AX13+AX18</f>
        <v>2954.4</v>
      </c>
      <c r="AY6" s="28">
        <f>AX6-AW6</f>
        <v>477.8000000000002</v>
      </c>
      <c r="AZ6" s="30">
        <f>AX6/AV6</f>
        <v>0.65438114645167</v>
      </c>
      <c r="BA6" s="35"/>
    </row>
    <row r="7" spans="1:53" s="8" customFormat="1" ht="15" customHeight="1">
      <c r="A7" s="43">
        <v>1</v>
      </c>
      <c r="B7" s="113" t="s">
        <v>40</v>
      </c>
      <c r="C7" s="45">
        <f aca="true" t="shared" si="2" ref="C7:C18">H7+M7</f>
        <v>114574.9</v>
      </c>
      <c r="D7" s="46">
        <f t="shared" si="0"/>
        <v>75974.2</v>
      </c>
      <c r="E7" s="47">
        <f aca="true" t="shared" si="3" ref="E7:E12">J7+O7</f>
        <v>77409.3</v>
      </c>
      <c r="F7" s="39">
        <f aca="true" t="shared" si="4" ref="F7:F18">E7-D7</f>
        <v>1435.1000000000058</v>
      </c>
      <c r="G7" s="48">
        <f>E7/C7</f>
        <v>0.6756217984916417</v>
      </c>
      <c r="H7" s="46">
        <v>93276.2</v>
      </c>
      <c r="I7" s="46">
        <v>61949.8</v>
      </c>
      <c r="J7" s="46">
        <v>63014.6</v>
      </c>
      <c r="K7" s="39">
        <f aca="true" t="shared" si="5" ref="K7:K12">J7-I7</f>
        <v>1064.7999999999956</v>
      </c>
      <c r="L7" s="48">
        <f t="shared" si="1"/>
        <v>0.675569973905455</v>
      </c>
      <c r="M7" s="49">
        <f>R7+W7+AB7+AG7+AL7+AQ7+AV7</f>
        <v>21298.7</v>
      </c>
      <c r="N7" s="50">
        <f aca="true" t="shared" si="6" ref="N7:N18">S7+X7+AC7+AH7+AM7+AR7+AW7</f>
        <v>14024.4</v>
      </c>
      <c r="O7" s="49">
        <f>T7+Y7+AD7+AI7+AN7+AS7+AX7</f>
        <v>14394.7</v>
      </c>
      <c r="P7" s="39">
        <f>O7-N7</f>
        <v>370.3000000000011</v>
      </c>
      <c r="Q7" s="48">
        <f>O7/M7</f>
        <v>0.6758487607224855</v>
      </c>
      <c r="R7" s="46">
        <v>162.5</v>
      </c>
      <c r="S7" s="46">
        <v>89.3</v>
      </c>
      <c r="T7" s="47">
        <v>89.3</v>
      </c>
      <c r="U7" s="39">
        <f>T7-S7</f>
        <v>0</v>
      </c>
      <c r="V7" s="48">
        <f>T7/R7</f>
        <v>0.5495384615384615</v>
      </c>
      <c r="W7" s="46">
        <v>427</v>
      </c>
      <c r="X7" s="46">
        <v>321.9</v>
      </c>
      <c r="Y7" s="47">
        <v>321.9</v>
      </c>
      <c r="Z7" s="39">
        <f>Y7-X7</f>
        <v>0</v>
      </c>
      <c r="AA7" s="48">
        <f>Y7/W7</f>
        <v>0.7538641686182669</v>
      </c>
      <c r="AB7" s="46">
        <v>414.7</v>
      </c>
      <c r="AC7" s="46">
        <v>312.7</v>
      </c>
      <c r="AD7" s="47">
        <v>312.7</v>
      </c>
      <c r="AE7" s="39">
        <f>AD7-AC7</f>
        <v>0</v>
      </c>
      <c r="AF7" s="48">
        <f>AD7/AB7</f>
        <v>0.754039064383892</v>
      </c>
      <c r="AG7" s="46">
        <v>16768.2</v>
      </c>
      <c r="AH7" s="46">
        <v>11067.9</v>
      </c>
      <c r="AI7" s="47">
        <v>11438.2</v>
      </c>
      <c r="AJ7" s="39">
        <f>AI7-AH7</f>
        <v>370.3000000000011</v>
      </c>
      <c r="AK7" s="48">
        <f>AI7/AG7</f>
        <v>0.6821364248995122</v>
      </c>
      <c r="AL7" s="46">
        <v>1660</v>
      </c>
      <c r="AM7" s="46">
        <v>1029.4</v>
      </c>
      <c r="AN7" s="47">
        <v>1029.4</v>
      </c>
      <c r="AO7" s="39">
        <f>AN7-AM7</f>
        <v>0</v>
      </c>
      <c r="AP7" s="48">
        <f>AN7/AL7</f>
        <v>0.6201204819277109</v>
      </c>
      <c r="AQ7" s="46">
        <v>1021</v>
      </c>
      <c r="AR7" s="46">
        <v>702.5</v>
      </c>
      <c r="AS7" s="46">
        <v>702.5</v>
      </c>
      <c r="AT7" s="39">
        <f>AS7-AR7</f>
        <v>0</v>
      </c>
      <c r="AU7" s="48">
        <f>AS7/AQ7</f>
        <v>0.688050930460333</v>
      </c>
      <c r="AV7" s="46">
        <v>845.3</v>
      </c>
      <c r="AW7" s="47">
        <v>500.7</v>
      </c>
      <c r="AX7" s="47">
        <v>500.7</v>
      </c>
      <c r="AY7" s="39">
        <f>AX7-AW7</f>
        <v>0</v>
      </c>
      <c r="AZ7" s="48">
        <f>AX7/AV7</f>
        <v>0.592334082574234</v>
      </c>
      <c r="BA7" s="51"/>
    </row>
    <row r="8" spans="1:53" s="8" customFormat="1" ht="15" customHeight="1">
      <c r="A8" s="43">
        <v>2</v>
      </c>
      <c r="B8" s="44" t="s">
        <v>41</v>
      </c>
      <c r="C8" s="45">
        <f t="shared" si="2"/>
        <v>11880.3</v>
      </c>
      <c r="D8" s="46">
        <f t="shared" si="0"/>
        <v>8689.400000000001</v>
      </c>
      <c r="E8" s="47">
        <f t="shared" si="3"/>
        <v>8775.2</v>
      </c>
      <c r="F8" s="39">
        <f t="shared" si="4"/>
        <v>85.79999999999927</v>
      </c>
      <c r="G8" s="48">
        <f>E8/C8</f>
        <v>0.7386345462656668</v>
      </c>
      <c r="H8" s="46">
        <v>8433.1</v>
      </c>
      <c r="I8" s="46">
        <v>6382.1</v>
      </c>
      <c r="J8" s="46">
        <v>6229</v>
      </c>
      <c r="K8" s="39">
        <f t="shared" si="5"/>
        <v>-153.10000000000036</v>
      </c>
      <c r="L8" s="48">
        <f t="shared" si="1"/>
        <v>0.7386370373883862</v>
      </c>
      <c r="M8" s="49">
        <f>R8+W8+AB8+AG8+AL8+AQ8+AV8</f>
        <v>3447.2</v>
      </c>
      <c r="N8" s="50">
        <f>S8+X8+AC8+AH8+AM8+AR8+AW8</f>
        <v>2307.3</v>
      </c>
      <c r="O8" s="49">
        <f>T8+Y8+AD8+AI8+AN8+AS8+AX8</f>
        <v>2546.2</v>
      </c>
      <c r="P8" s="39">
        <f>O8-N8</f>
        <v>238.89999999999964</v>
      </c>
      <c r="Q8" s="48">
        <f>O8/M8</f>
        <v>0.738628452077048</v>
      </c>
      <c r="R8" s="46"/>
      <c r="S8" s="46"/>
      <c r="T8" s="46"/>
      <c r="U8" s="39"/>
      <c r="V8" s="48"/>
      <c r="W8" s="46"/>
      <c r="X8" s="46"/>
      <c r="Y8" s="46"/>
      <c r="Z8" s="39"/>
      <c r="AA8" s="48"/>
      <c r="AB8" s="46"/>
      <c r="AC8" s="46"/>
      <c r="AD8" s="46"/>
      <c r="AE8" s="39"/>
      <c r="AF8" s="48"/>
      <c r="AG8" s="46">
        <v>3447.2</v>
      </c>
      <c r="AH8" s="46">
        <v>2307.3</v>
      </c>
      <c r="AI8" s="46">
        <v>2546.2</v>
      </c>
      <c r="AJ8" s="39">
        <f>AI8-AH8</f>
        <v>238.89999999999964</v>
      </c>
      <c r="AK8" s="48">
        <f>AI8/AG8</f>
        <v>0.738628452077048</v>
      </c>
      <c r="AL8" s="46"/>
      <c r="AM8" s="46"/>
      <c r="AN8" s="46"/>
      <c r="AO8" s="39"/>
      <c r="AP8" s="48"/>
      <c r="AQ8" s="46"/>
      <c r="AR8" s="46"/>
      <c r="AS8" s="46"/>
      <c r="AT8" s="39"/>
      <c r="AU8" s="48"/>
      <c r="AV8" s="46"/>
      <c r="AW8" s="47"/>
      <c r="AX8" s="46"/>
      <c r="AY8" s="39"/>
      <c r="AZ8" s="48"/>
      <c r="BA8" s="51"/>
    </row>
    <row r="9" spans="1:53" s="8" customFormat="1" ht="15" customHeight="1">
      <c r="A9" s="43">
        <v>3</v>
      </c>
      <c r="B9" s="44" t="s">
        <v>42</v>
      </c>
      <c r="C9" s="45">
        <f t="shared" si="2"/>
        <v>29579.199999999997</v>
      </c>
      <c r="D9" s="46">
        <f t="shared" si="0"/>
        <v>27837.800000000003</v>
      </c>
      <c r="E9" s="47">
        <f t="shared" si="3"/>
        <v>50352.4</v>
      </c>
      <c r="F9" s="39">
        <f t="shared" si="4"/>
        <v>22514.6</v>
      </c>
      <c r="G9" s="48">
        <f>E9/C9</f>
        <v>1.7022907989397957</v>
      </c>
      <c r="H9" s="46">
        <f>H10+H11+H12</f>
        <v>18230.8</v>
      </c>
      <c r="I9" s="46">
        <f>I10+I11+I12</f>
        <v>16489.4</v>
      </c>
      <c r="J9" s="46">
        <f>J10+J11+J12</f>
        <v>30794.8</v>
      </c>
      <c r="K9" s="39">
        <f t="shared" si="5"/>
        <v>14305.399999999998</v>
      </c>
      <c r="L9" s="48">
        <f t="shared" si="1"/>
        <v>1.689163393817057</v>
      </c>
      <c r="M9" s="49">
        <f>R9+W9+AB9+AG9+AL9+AQ9+AV9</f>
        <v>11348.4</v>
      </c>
      <c r="N9" s="50">
        <f t="shared" si="6"/>
        <v>11348.4</v>
      </c>
      <c r="O9" s="49">
        <f>T9+Y9+AD9+AI9+AN9+AS9+AX9</f>
        <v>19557.600000000002</v>
      </c>
      <c r="P9" s="39">
        <f>O9-N9</f>
        <v>8209.200000000003</v>
      </c>
      <c r="Q9" s="48">
        <f>O9/M9</f>
        <v>1.723379507243312</v>
      </c>
      <c r="R9" s="46">
        <f>R10+R11</f>
        <v>140.2</v>
      </c>
      <c r="S9" s="47">
        <f>S10+S11</f>
        <v>140.2</v>
      </c>
      <c r="T9" s="46">
        <f>T10+T11</f>
        <v>327.6</v>
      </c>
      <c r="U9" s="39">
        <f>T9-S9</f>
        <v>187.40000000000003</v>
      </c>
      <c r="V9" s="48">
        <f>T9/R9</f>
        <v>2.336661911554922</v>
      </c>
      <c r="W9" s="46">
        <f>W10+W11</f>
        <v>527.7</v>
      </c>
      <c r="X9" s="47">
        <f>X10+X11</f>
        <v>527.7</v>
      </c>
      <c r="Y9" s="46">
        <f>Y10+Y11</f>
        <v>994.3</v>
      </c>
      <c r="Z9" s="39">
        <f>Y9-X9</f>
        <v>466.5999999999999</v>
      </c>
      <c r="AA9" s="48">
        <f>Y9/W9</f>
        <v>1.8842145158233843</v>
      </c>
      <c r="AB9" s="46">
        <f>AB10+AB11</f>
        <v>3115.9</v>
      </c>
      <c r="AC9" s="47">
        <f>AC10+AC11</f>
        <v>3115.9</v>
      </c>
      <c r="AD9" s="46">
        <f>AD10+AD11</f>
        <v>3350.7</v>
      </c>
      <c r="AE9" s="39">
        <f>AD9-AC9</f>
        <v>234.79999999999973</v>
      </c>
      <c r="AF9" s="48">
        <f>AD9/AB9</f>
        <v>1.075355435026798</v>
      </c>
      <c r="AG9" s="46">
        <f>AG10+AG11</f>
        <v>3586.8</v>
      </c>
      <c r="AH9" s="47">
        <f>AH10+AH11</f>
        <v>3586.8</v>
      </c>
      <c r="AI9" s="46">
        <f>AI10+AI11</f>
        <v>8139.2</v>
      </c>
      <c r="AJ9" s="39">
        <f>AI9-AH9</f>
        <v>4552.4</v>
      </c>
      <c r="AK9" s="48">
        <f>AI9/AG9</f>
        <v>2.2692093230734915</v>
      </c>
      <c r="AL9" s="46">
        <f>AL10+AL11</f>
        <v>1948</v>
      </c>
      <c r="AM9" s="47">
        <f>AM10+AM11</f>
        <v>1948</v>
      </c>
      <c r="AN9" s="46">
        <f>AN10+AN11</f>
        <v>3491.1</v>
      </c>
      <c r="AO9" s="39">
        <f>AN9-AM9</f>
        <v>1543.1</v>
      </c>
      <c r="AP9" s="48">
        <f>AN9/AL9</f>
        <v>1.7921457905544147</v>
      </c>
      <c r="AQ9" s="46">
        <f>AQ10+AQ11</f>
        <v>1508.9</v>
      </c>
      <c r="AR9" s="47">
        <f>AR10+AR11</f>
        <v>1508.9</v>
      </c>
      <c r="AS9" s="46">
        <f>AS10+AS11</f>
        <v>2256</v>
      </c>
      <c r="AT9" s="39">
        <f>AS9-AR9</f>
        <v>747.0999999999999</v>
      </c>
      <c r="AU9" s="48">
        <f>AS9/AQ9</f>
        <v>1.495128901849029</v>
      </c>
      <c r="AV9" s="46">
        <f>AV10+AV11</f>
        <v>520.9</v>
      </c>
      <c r="AW9" s="47">
        <f>AW10+AW11</f>
        <v>520.9</v>
      </c>
      <c r="AX9" s="46">
        <f>AX10+AX11</f>
        <v>998.7</v>
      </c>
      <c r="AY9" s="39">
        <f>AX9-AW9</f>
        <v>477.80000000000007</v>
      </c>
      <c r="AZ9" s="48">
        <f>AX9/AV9</f>
        <v>1.917258590900365</v>
      </c>
      <c r="BA9" s="51"/>
    </row>
    <row r="10" spans="1:53" s="9" customFormat="1" ht="15" customHeight="1">
      <c r="A10" s="52"/>
      <c r="B10" s="7" t="s">
        <v>28</v>
      </c>
      <c r="C10" s="54">
        <f t="shared" si="2"/>
        <v>6381.7</v>
      </c>
      <c r="D10" s="55">
        <f t="shared" si="0"/>
        <v>4785</v>
      </c>
      <c r="E10" s="56">
        <f t="shared" si="3"/>
        <v>5085</v>
      </c>
      <c r="F10" s="57">
        <f t="shared" si="4"/>
        <v>300</v>
      </c>
      <c r="G10" s="58">
        <f aca="true" t="shared" si="7" ref="G10:G18">E10/C10</f>
        <v>0.796809627528715</v>
      </c>
      <c r="H10" s="55">
        <v>6381.7</v>
      </c>
      <c r="I10" s="55">
        <v>4785</v>
      </c>
      <c r="J10" s="55">
        <v>5085</v>
      </c>
      <c r="K10" s="57">
        <f t="shared" si="5"/>
        <v>300</v>
      </c>
      <c r="L10" s="58">
        <f t="shared" si="1"/>
        <v>0.796809627528715</v>
      </c>
      <c r="M10" s="59"/>
      <c r="N10" s="60"/>
      <c r="O10" s="59"/>
      <c r="P10" s="57"/>
      <c r="Q10" s="58"/>
      <c r="R10" s="68"/>
      <c r="S10" s="107"/>
      <c r="T10" s="55"/>
      <c r="U10" s="69"/>
      <c r="V10" s="74"/>
      <c r="W10" s="55"/>
      <c r="X10" s="56"/>
      <c r="Y10" s="55"/>
      <c r="Z10" s="57"/>
      <c r="AA10" s="58"/>
      <c r="AB10" s="55"/>
      <c r="AC10" s="56"/>
      <c r="AD10" s="55"/>
      <c r="AE10" s="57"/>
      <c r="AF10" s="58"/>
      <c r="AG10" s="68"/>
      <c r="AH10" s="107"/>
      <c r="AI10" s="55"/>
      <c r="AJ10" s="135"/>
      <c r="AK10" s="74"/>
      <c r="AL10" s="55"/>
      <c r="AM10" s="56"/>
      <c r="AN10" s="55"/>
      <c r="AO10" s="57"/>
      <c r="AP10" s="58"/>
      <c r="AQ10" s="55"/>
      <c r="AR10" s="56"/>
      <c r="AS10" s="55"/>
      <c r="AT10" s="57"/>
      <c r="AU10" s="58"/>
      <c r="AV10" s="55"/>
      <c r="AW10" s="56"/>
      <c r="AX10" s="56"/>
      <c r="AY10" s="57"/>
      <c r="AZ10" s="58"/>
      <c r="BA10" s="63"/>
    </row>
    <row r="11" spans="1:53" s="9" customFormat="1" ht="15" customHeight="1">
      <c r="A11" s="52"/>
      <c r="B11" s="7" t="s">
        <v>31</v>
      </c>
      <c r="C11" s="54">
        <f t="shared" si="2"/>
        <v>22610</v>
      </c>
      <c r="D11" s="55">
        <f t="shared" si="0"/>
        <v>22610</v>
      </c>
      <c r="E11" s="56">
        <f t="shared" si="3"/>
        <v>44824.600000000006</v>
      </c>
      <c r="F11" s="57">
        <f t="shared" si="4"/>
        <v>22214.600000000006</v>
      </c>
      <c r="G11" s="58">
        <f t="shared" si="7"/>
        <v>1.982512162759841</v>
      </c>
      <c r="H11" s="55">
        <v>11261.6</v>
      </c>
      <c r="I11" s="55">
        <v>11261.6</v>
      </c>
      <c r="J11" s="55">
        <v>25267</v>
      </c>
      <c r="K11" s="57">
        <f t="shared" si="5"/>
        <v>14005.4</v>
      </c>
      <c r="L11" s="58">
        <f t="shared" si="1"/>
        <v>2.243642111245294</v>
      </c>
      <c r="M11" s="59">
        <f>R11+W11+AB11+AG11+AL11+AQ11+AV11</f>
        <v>11348.4</v>
      </c>
      <c r="N11" s="60">
        <f t="shared" si="6"/>
        <v>11348.4</v>
      </c>
      <c r="O11" s="59">
        <f>T11+Y11+AD11+AI11+AN11+AS11+AX11</f>
        <v>19557.600000000002</v>
      </c>
      <c r="P11" s="57">
        <f>O11-N11</f>
        <v>8209.200000000003</v>
      </c>
      <c r="Q11" s="58">
        <f>O11/M11</f>
        <v>1.723379507243312</v>
      </c>
      <c r="R11" s="55">
        <v>140.2</v>
      </c>
      <c r="S11" s="56">
        <v>140.2</v>
      </c>
      <c r="T11" s="55">
        <v>327.6</v>
      </c>
      <c r="U11" s="57">
        <f>T11-S11</f>
        <v>187.40000000000003</v>
      </c>
      <c r="V11" s="58">
        <f>T11/R11</f>
        <v>2.336661911554922</v>
      </c>
      <c r="W11" s="55">
        <v>527.7</v>
      </c>
      <c r="X11" s="108">
        <v>527.7</v>
      </c>
      <c r="Y11" s="55">
        <v>994.3</v>
      </c>
      <c r="Z11" s="57">
        <f>Y11-X11</f>
        <v>466.5999999999999</v>
      </c>
      <c r="AA11" s="58">
        <f>Y11/W11</f>
        <v>1.8842145158233843</v>
      </c>
      <c r="AB11" s="55">
        <v>3115.9</v>
      </c>
      <c r="AC11" s="55">
        <v>3115.9</v>
      </c>
      <c r="AD11" s="55">
        <v>3350.7</v>
      </c>
      <c r="AE11" s="57">
        <f>AD11-AC11</f>
        <v>234.79999999999973</v>
      </c>
      <c r="AF11" s="58">
        <f aca="true" t="shared" si="8" ref="AF11:AF18">AD11/AB11</f>
        <v>1.075355435026798</v>
      </c>
      <c r="AG11" s="55">
        <v>3586.8</v>
      </c>
      <c r="AH11" s="56">
        <v>3586.8</v>
      </c>
      <c r="AI11" s="55">
        <v>8139.2</v>
      </c>
      <c r="AJ11" s="57">
        <f>AI11-AH11</f>
        <v>4552.4</v>
      </c>
      <c r="AK11" s="58">
        <f>AI11/AG11</f>
        <v>2.2692093230734915</v>
      </c>
      <c r="AL11" s="55">
        <v>1948</v>
      </c>
      <c r="AM11" s="56">
        <v>1948</v>
      </c>
      <c r="AN11" s="55">
        <v>3491.1</v>
      </c>
      <c r="AO11" s="57">
        <f>AN11-AM11</f>
        <v>1543.1</v>
      </c>
      <c r="AP11" s="58">
        <f>AN11/AL11</f>
        <v>1.7921457905544147</v>
      </c>
      <c r="AQ11" s="55">
        <v>1508.9</v>
      </c>
      <c r="AR11" s="56">
        <v>1508.9</v>
      </c>
      <c r="AS11" s="55">
        <v>2256</v>
      </c>
      <c r="AT11" s="57">
        <f>AS11-AR11</f>
        <v>747.0999999999999</v>
      </c>
      <c r="AU11" s="58">
        <f>AS11/AQ11</f>
        <v>1.495128901849029</v>
      </c>
      <c r="AV11" s="55">
        <v>520.9</v>
      </c>
      <c r="AW11" s="56">
        <v>520.9</v>
      </c>
      <c r="AX11" s="56">
        <v>998.7</v>
      </c>
      <c r="AY11" s="57">
        <f>AX11-AW11</f>
        <v>477.80000000000007</v>
      </c>
      <c r="AZ11" s="58">
        <f>AX11/AV11</f>
        <v>1.917258590900365</v>
      </c>
      <c r="BA11" s="63"/>
    </row>
    <row r="12" spans="1:53" s="9" customFormat="1" ht="29.25" customHeight="1">
      <c r="A12" s="62"/>
      <c r="B12" s="109" t="s">
        <v>24</v>
      </c>
      <c r="C12" s="54">
        <f t="shared" si="2"/>
        <v>587.5</v>
      </c>
      <c r="D12" s="55">
        <f t="shared" si="0"/>
        <v>442.8</v>
      </c>
      <c r="E12" s="56">
        <f t="shared" si="3"/>
        <v>442.8</v>
      </c>
      <c r="F12" s="57">
        <f t="shared" si="4"/>
        <v>0</v>
      </c>
      <c r="G12" s="58">
        <f t="shared" si="7"/>
        <v>0.7537021276595745</v>
      </c>
      <c r="H12" s="55">
        <v>587.5</v>
      </c>
      <c r="I12" s="55">
        <v>442.8</v>
      </c>
      <c r="J12" s="55">
        <v>442.8</v>
      </c>
      <c r="K12" s="57">
        <f t="shared" si="5"/>
        <v>0</v>
      </c>
      <c r="L12" s="58">
        <f t="shared" si="1"/>
        <v>0.7537021276595745</v>
      </c>
      <c r="M12" s="59"/>
      <c r="N12" s="60"/>
      <c r="O12" s="59"/>
      <c r="P12" s="57"/>
      <c r="Q12" s="58"/>
      <c r="R12" s="68"/>
      <c r="S12" s="107"/>
      <c r="T12" s="55"/>
      <c r="U12" s="69"/>
      <c r="V12" s="74"/>
      <c r="W12" s="55"/>
      <c r="X12" s="56"/>
      <c r="Y12" s="55"/>
      <c r="Z12" s="57"/>
      <c r="AA12" s="58"/>
      <c r="AB12" s="55"/>
      <c r="AC12" s="56"/>
      <c r="AD12" s="55"/>
      <c r="AE12" s="57"/>
      <c r="AF12" s="58"/>
      <c r="AG12" s="68"/>
      <c r="AH12" s="107"/>
      <c r="AI12" s="55"/>
      <c r="AJ12" s="135"/>
      <c r="AK12" s="74"/>
      <c r="AL12" s="55"/>
      <c r="AM12" s="56"/>
      <c r="AN12" s="55"/>
      <c r="AO12" s="57"/>
      <c r="AP12" s="58"/>
      <c r="AQ12" s="55"/>
      <c r="AR12" s="56"/>
      <c r="AS12" s="55"/>
      <c r="AT12" s="57"/>
      <c r="AU12" s="58"/>
      <c r="AV12" s="55"/>
      <c r="AW12" s="56"/>
      <c r="AX12" s="56"/>
      <c r="AY12" s="57"/>
      <c r="AZ12" s="58"/>
      <c r="BA12" s="63"/>
    </row>
    <row r="13" spans="1:53" s="8" customFormat="1" ht="15" customHeight="1">
      <c r="A13" s="43">
        <v>4</v>
      </c>
      <c r="B13" s="61" t="s">
        <v>19</v>
      </c>
      <c r="C13" s="45">
        <f t="shared" si="2"/>
        <v>46606.700000000004</v>
      </c>
      <c r="D13" s="50">
        <f>D14+D15</f>
        <v>19915.099999999995</v>
      </c>
      <c r="E13" s="49">
        <f>E14+E15</f>
        <v>19912.800000000003</v>
      </c>
      <c r="F13" s="39">
        <f t="shared" si="4"/>
        <v>-2.2999999999919964</v>
      </c>
      <c r="G13" s="48">
        <f t="shared" si="7"/>
        <v>0.42725187580326435</v>
      </c>
      <c r="H13" s="46"/>
      <c r="I13" s="138"/>
      <c r="J13" s="46"/>
      <c r="K13" s="39"/>
      <c r="L13" s="48"/>
      <c r="M13" s="49">
        <f>M14+M15</f>
        <v>46606.700000000004</v>
      </c>
      <c r="N13" s="50">
        <f>N14+N15</f>
        <v>19915.099999999995</v>
      </c>
      <c r="O13" s="49">
        <f>O14+O15</f>
        <v>19912.800000000003</v>
      </c>
      <c r="P13" s="39">
        <f aca="true" t="shared" si="9" ref="P13:P26">O13-N13</f>
        <v>-2.2999999999919964</v>
      </c>
      <c r="Q13" s="48">
        <f aca="true" t="shared" si="10" ref="Q13:Q20">O13/M13</f>
        <v>0.42725187580326435</v>
      </c>
      <c r="R13" s="46">
        <f>R14+R15</f>
        <v>1343.1000000000001</v>
      </c>
      <c r="S13" s="46">
        <f>S14+S15</f>
        <v>415.59999999999997</v>
      </c>
      <c r="T13" s="46">
        <f>T14+T15</f>
        <v>415.59999999999997</v>
      </c>
      <c r="U13" s="39">
        <f aca="true" t="shared" si="11" ref="U13:U19">T13-S13</f>
        <v>0</v>
      </c>
      <c r="V13" s="48">
        <f aca="true" t="shared" si="12" ref="V13:V19">T13/R13</f>
        <v>0.30943340034249117</v>
      </c>
      <c r="W13" s="46">
        <f>W14+W15</f>
        <v>3012.8999999999996</v>
      </c>
      <c r="X13" s="46">
        <f>X14+X15</f>
        <v>865.2</v>
      </c>
      <c r="Y13" s="46">
        <f>Y14+Y15</f>
        <v>865.4000000000001</v>
      </c>
      <c r="Z13" s="39">
        <f aca="true" t="shared" si="13" ref="Z13:Z20">Y13-X13</f>
        <v>0.20000000000004547</v>
      </c>
      <c r="AA13" s="48">
        <f aca="true" t="shared" si="14" ref="AA13:AA19">Y13/W13</f>
        <v>0.2872315709117462</v>
      </c>
      <c r="AB13" s="46">
        <f>AB14+AB15</f>
        <v>2664.1</v>
      </c>
      <c r="AC13" s="46">
        <f>AC14+AC15</f>
        <v>361.3</v>
      </c>
      <c r="AD13" s="46">
        <f>AD14+AD15</f>
        <v>361.3</v>
      </c>
      <c r="AE13" s="39">
        <f aca="true" t="shared" si="15" ref="AE13:AE19">AD13-AC13</f>
        <v>0</v>
      </c>
      <c r="AF13" s="48">
        <f>AD13/AB13</f>
        <v>0.1356180323561428</v>
      </c>
      <c r="AG13" s="46">
        <f>AG14+AG15</f>
        <v>25159.2</v>
      </c>
      <c r="AH13" s="46">
        <f>AH14+AH15</f>
        <v>11621.899999999998</v>
      </c>
      <c r="AI13" s="46">
        <f>AI14+AI15</f>
        <v>11619.5</v>
      </c>
      <c r="AJ13" s="39">
        <f>AI13-AH13</f>
        <v>-2.399999999997817</v>
      </c>
      <c r="AK13" s="48">
        <f>AI13/AG13</f>
        <v>0.46183900918948134</v>
      </c>
      <c r="AL13" s="46">
        <f>AL14+AL15</f>
        <v>8020.5</v>
      </c>
      <c r="AM13" s="46">
        <f>AM14+AM15</f>
        <v>4344.599999999999</v>
      </c>
      <c r="AN13" s="46">
        <f>AN14+AN15</f>
        <v>4344.5</v>
      </c>
      <c r="AO13" s="39">
        <f aca="true" t="shared" si="16" ref="AO13:AO20">AN13-AM13</f>
        <v>-0.0999999999994543</v>
      </c>
      <c r="AP13" s="48">
        <f aca="true" t="shared" si="17" ref="AP13:AP20">AN13/AL13</f>
        <v>0.5416744591983044</v>
      </c>
      <c r="AQ13" s="46">
        <f>AQ14+AQ15</f>
        <v>3267.9</v>
      </c>
      <c r="AR13" s="46">
        <f>AR14+AR15</f>
        <v>855.9</v>
      </c>
      <c r="AS13" s="46">
        <f>AS14+AS15</f>
        <v>855.9</v>
      </c>
      <c r="AT13" s="39">
        <f aca="true" t="shared" si="18" ref="AT13:AT20">AS13-AR13</f>
        <v>0</v>
      </c>
      <c r="AU13" s="48">
        <f aca="true" t="shared" si="19" ref="AU13:AU20">AS13/AQ13</f>
        <v>0.2619113191958138</v>
      </c>
      <c r="AV13" s="46">
        <f>AV14+AV15</f>
        <v>3139</v>
      </c>
      <c r="AW13" s="46">
        <f>AW14+AW15</f>
        <v>1450.6000000000001</v>
      </c>
      <c r="AX13" s="46">
        <f>AX14+AX15</f>
        <v>1450.6000000000001</v>
      </c>
      <c r="AY13" s="39">
        <f aca="true" t="shared" si="20" ref="AY13:AY19">AX13-AW13</f>
        <v>0</v>
      </c>
      <c r="AZ13" s="48">
        <f aca="true" t="shared" si="21" ref="AZ13:AZ19">AX13/AV13</f>
        <v>0.4621216948072635</v>
      </c>
      <c r="BA13" s="51"/>
    </row>
    <row r="14" spans="1:53" s="9" customFormat="1" ht="15" customHeight="1">
      <c r="A14" s="62"/>
      <c r="B14" s="7" t="s">
        <v>46</v>
      </c>
      <c r="C14" s="54">
        <f t="shared" si="2"/>
        <v>6466.9</v>
      </c>
      <c r="D14" s="55">
        <f t="shared" si="0"/>
        <v>983.6</v>
      </c>
      <c r="E14" s="56">
        <f aca="true" t="shared" si="22" ref="E14:E36">J14+O14</f>
        <v>979.7</v>
      </c>
      <c r="F14" s="57">
        <f t="shared" si="4"/>
        <v>-3.8999999999999773</v>
      </c>
      <c r="G14" s="58">
        <f t="shared" si="7"/>
        <v>0.1514945337023922</v>
      </c>
      <c r="H14" s="55"/>
      <c r="I14" s="136"/>
      <c r="J14" s="55"/>
      <c r="K14" s="57"/>
      <c r="L14" s="58"/>
      <c r="M14" s="59">
        <f>R14+W14+AB14+AG14+AL14+AQ14+AV14</f>
        <v>6466.9</v>
      </c>
      <c r="N14" s="60">
        <f t="shared" si="6"/>
        <v>983.6</v>
      </c>
      <c r="O14" s="59">
        <f>T14+Y14+AD14+AI14+AN14+AS14+AX14</f>
        <v>979.7</v>
      </c>
      <c r="P14" s="57">
        <f t="shared" si="9"/>
        <v>-3.8999999999999773</v>
      </c>
      <c r="Q14" s="58">
        <f t="shared" si="10"/>
        <v>0.1514945337023922</v>
      </c>
      <c r="R14" s="55">
        <v>26</v>
      </c>
      <c r="S14" s="56">
        <v>10</v>
      </c>
      <c r="T14" s="55">
        <v>10</v>
      </c>
      <c r="U14" s="57">
        <f t="shared" si="11"/>
        <v>0</v>
      </c>
      <c r="V14" s="58">
        <f t="shared" si="12"/>
        <v>0.38461538461538464</v>
      </c>
      <c r="W14" s="55">
        <v>120.7</v>
      </c>
      <c r="X14" s="56">
        <v>41.1</v>
      </c>
      <c r="Y14" s="55">
        <v>41.1</v>
      </c>
      <c r="Z14" s="57">
        <f t="shared" si="13"/>
        <v>0</v>
      </c>
      <c r="AA14" s="58">
        <f t="shared" si="14"/>
        <v>0.34051367025683515</v>
      </c>
      <c r="AB14" s="55">
        <v>172.5</v>
      </c>
      <c r="AC14" s="56">
        <v>30.7</v>
      </c>
      <c r="AD14" s="55">
        <v>30.7</v>
      </c>
      <c r="AE14" s="57">
        <f t="shared" si="15"/>
        <v>0</v>
      </c>
      <c r="AF14" s="58">
        <f t="shared" si="8"/>
        <v>0.17797101449275363</v>
      </c>
      <c r="AG14" s="55">
        <v>5495.2</v>
      </c>
      <c r="AH14" s="56">
        <v>781.8</v>
      </c>
      <c r="AI14" s="55">
        <v>777.9</v>
      </c>
      <c r="AJ14" s="57">
        <f>AI14-AH14</f>
        <v>-3.8999999999999773</v>
      </c>
      <c r="AK14" s="58">
        <f>AI14/AG14</f>
        <v>0.14155990682777697</v>
      </c>
      <c r="AL14" s="55">
        <v>368.5</v>
      </c>
      <c r="AM14" s="56">
        <v>65.2</v>
      </c>
      <c r="AN14" s="55">
        <v>65.2</v>
      </c>
      <c r="AO14" s="57">
        <f t="shared" si="16"/>
        <v>0</v>
      </c>
      <c r="AP14" s="58">
        <f t="shared" si="17"/>
        <v>0.1769335142469471</v>
      </c>
      <c r="AQ14" s="55">
        <v>197.9</v>
      </c>
      <c r="AR14" s="56">
        <v>32.1</v>
      </c>
      <c r="AS14" s="55">
        <v>32.1</v>
      </c>
      <c r="AT14" s="57">
        <f t="shared" si="18"/>
        <v>0</v>
      </c>
      <c r="AU14" s="58">
        <f t="shared" si="19"/>
        <v>0.16220313289540172</v>
      </c>
      <c r="AV14" s="55">
        <v>86.1</v>
      </c>
      <c r="AW14" s="56">
        <v>22.7</v>
      </c>
      <c r="AX14" s="56">
        <v>22.7</v>
      </c>
      <c r="AY14" s="57">
        <f t="shared" si="20"/>
        <v>0</v>
      </c>
      <c r="AZ14" s="58">
        <f t="shared" si="21"/>
        <v>0.26364692218350755</v>
      </c>
      <c r="BA14" s="63"/>
    </row>
    <row r="15" spans="1:53" s="9" customFormat="1" ht="15" customHeight="1">
      <c r="A15" s="62"/>
      <c r="B15" s="53" t="s">
        <v>43</v>
      </c>
      <c r="C15" s="54">
        <f t="shared" si="2"/>
        <v>40139.8</v>
      </c>
      <c r="D15" s="55">
        <f t="shared" si="0"/>
        <v>18931.499999999996</v>
      </c>
      <c r="E15" s="56">
        <f t="shared" si="22"/>
        <v>18933.100000000002</v>
      </c>
      <c r="F15" s="57">
        <f t="shared" si="4"/>
        <v>1.6000000000058208</v>
      </c>
      <c r="G15" s="58">
        <f t="shared" si="7"/>
        <v>0.47167898195805663</v>
      </c>
      <c r="H15" s="55"/>
      <c r="I15" s="136"/>
      <c r="J15" s="55"/>
      <c r="K15" s="57"/>
      <c r="L15" s="58"/>
      <c r="M15" s="59">
        <f>R15+W15+AB15+AG15+AL15+AQ15+AV15</f>
        <v>40139.8</v>
      </c>
      <c r="N15" s="60">
        <f t="shared" si="6"/>
        <v>18931.499999999996</v>
      </c>
      <c r="O15" s="59">
        <f>T15+Y15+AD15+AI15+AN15+AS15+AX15</f>
        <v>18933.100000000002</v>
      </c>
      <c r="P15" s="57">
        <f t="shared" si="9"/>
        <v>1.6000000000058208</v>
      </c>
      <c r="Q15" s="58">
        <f t="shared" si="10"/>
        <v>0.47167898195805663</v>
      </c>
      <c r="R15" s="55">
        <f>SUM(R16+R17)</f>
        <v>1317.1000000000001</v>
      </c>
      <c r="S15" s="55">
        <f>SUM(S16+S17)</f>
        <v>405.59999999999997</v>
      </c>
      <c r="T15" s="55">
        <f>SUM(T16+T17)</f>
        <v>405.59999999999997</v>
      </c>
      <c r="U15" s="57">
        <f t="shared" si="11"/>
        <v>0</v>
      </c>
      <c r="V15" s="58">
        <f t="shared" si="12"/>
        <v>0.3079492825146154</v>
      </c>
      <c r="W15" s="55">
        <f>SUM(W16+W17)</f>
        <v>2892.2</v>
      </c>
      <c r="X15" s="55">
        <f>SUM(X16+X17)</f>
        <v>824.1</v>
      </c>
      <c r="Y15" s="55">
        <f>SUM(Y16+Y17)</f>
        <v>824.3000000000001</v>
      </c>
      <c r="Z15" s="57">
        <f t="shared" si="13"/>
        <v>0.20000000000004547</v>
      </c>
      <c r="AA15" s="58">
        <f t="shared" si="14"/>
        <v>0.2850079524237605</v>
      </c>
      <c r="AB15" s="55">
        <f>SUM(AB16+AB17)</f>
        <v>2491.6</v>
      </c>
      <c r="AC15" s="55">
        <f>SUM(AC16+AC17)</f>
        <v>330.6</v>
      </c>
      <c r="AD15" s="55">
        <f>SUM(AD16+AD17)</f>
        <v>330.6</v>
      </c>
      <c r="AE15" s="57">
        <f t="shared" si="15"/>
        <v>0</v>
      </c>
      <c r="AF15" s="58">
        <f t="shared" si="8"/>
        <v>0.13268582436988283</v>
      </c>
      <c r="AG15" s="55">
        <f>SUM(AG16+AG17)</f>
        <v>19664</v>
      </c>
      <c r="AH15" s="55">
        <f>SUM(AH16+AH17)</f>
        <v>10840.099999999999</v>
      </c>
      <c r="AI15" s="55">
        <f>SUM(AI16+AI17)+0.1</f>
        <v>10841.6</v>
      </c>
      <c r="AJ15" s="57">
        <f>AI15-AH15</f>
        <v>1.500000000001819</v>
      </c>
      <c r="AK15" s="58">
        <f>AI15/AG15</f>
        <v>0.5513425549227015</v>
      </c>
      <c r="AL15" s="55">
        <f>SUM(AL16+AL17)</f>
        <v>7652</v>
      </c>
      <c r="AM15" s="55">
        <f>SUM(AM16+AM17)</f>
        <v>4279.4</v>
      </c>
      <c r="AN15" s="55">
        <f>SUM(AN16+AN17)</f>
        <v>4279.3</v>
      </c>
      <c r="AO15" s="57">
        <f t="shared" si="16"/>
        <v>-0.0999999999994543</v>
      </c>
      <c r="AP15" s="58">
        <f>AN15/AL15</f>
        <v>0.5592394145321484</v>
      </c>
      <c r="AQ15" s="55">
        <f>SUM(AQ16+AQ17)</f>
        <v>3070</v>
      </c>
      <c r="AR15" s="55">
        <f>SUM(AR16+AR17)</f>
        <v>823.8</v>
      </c>
      <c r="AS15" s="55">
        <f>SUM(AS16+AS17)</f>
        <v>823.8</v>
      </c>
      <c r="AT15" s="57">
        <f t="shared" si="18"/>
        <v>0</v>
      </c>
      <c r="AU15" s="58">
        <f>AS15/AQ15</f>
        <v>0.2683387622149837</v>
      </c>
      <c r="AV15" s="55">
        <f>SUM(AV16+AV17)</f>
        <v>3052.9</v>
      </c>
      <c r="AW15" s="55">
        <f>SUM(AW16+AW17)</f>
        <v>1427.9</v>
      </c>
      <c r="AX15" s="55">
        <f>SUM(AX16+AX17)</f>
        <v>1427.9</v>
      </c>
      <c r="AY15" s="57">
        <f t="shared" si="20"/>
        <v>0</v>
      </c>
      <c r="AZ15" s="58">
        <f t="shared" si="21"/>
        <v>0.46771921779291825</v>
      </c>
      <c r="BA15" s="63"/>
    </row>
    <row r="16" spans="1:53" s="9" customFormat="1" ht="15" customHeight="1">
      <c r="A16" s="62"/>
      <c r="B16" s="53" t="s">
        <v>44</v>
      </c>
      <c r="C16" s="54">
        <f t="shared" si="2"/>
        <v>14224.1</v>
      </c>
      <c r="D16" s="55">
        <f t="shared" si="0"/>
        <v>12210</v>
      </c>
      <c r="E16" s="56">
        <f t="shared" si="22"/>
        <v>12214.5</v>
      </c>
      <c r="F16" s="57">
        <f t="shared" si="4"/>
        <v>4.5</v>
      </c>
      <c r="G16" s="58">
        <f t="shared" si="7"/>
        <v>0.8587186535527731</v>
      </c>
      <c r="H16" s="55"/>
      <c r="I16" s="136"/>
      <c r="J16" s="55"/>
      <c r="K16" s="57"/>
      <c r="L16" s="58"/>
      <c r="M16" s="59">
        <f>R16+W16+AB16+AG16+AL16+AQ16+AV16</f>
        <v>14224.1</v>
      </c>
      <c r="N16" s="60">
        <f>S16+X16+AC16+AH16+AM16+AR16+AW16</f>
        <v>12210</v>
      </c>
      <c r="O16" s="59">
        <f>T16+Y16+AD16+AI16+AN16+AS16+AX16</f>
        <v>12214.5</v>
      </c>
      <c r="P16" s="57">
        <f>O16-N16</f>
        <v>4.5</v>
      </c>
      <c r="Q16" s="58">
        <f>O16/M16</f>
        <v>0.8587186535527731</v>
      </c>
      <c r="R16" s="55">
        <v>19.2</v>
      </c>
      <c r="S16" s="56">
        <v>7.7</v>
      </c>
      <c r="T16" s="55">
        <v>7.7</v>
      </c>
      <c r="U16" s="57">
        <f t="shared" si="11"/>
        <v>0</v>
      </c>
      <c r="V16" s="58">
        <f t="shared" si="12"/>
        <v>0.4010416666666667</v>
      </c>
      <c r="W16" s="55">
        <v>191.1</v>
      </c>
      <c r="X16" s="56">
        <v>97.4</v>
      </c>
      <c r="Y16" s="55">
        <v>97.6</v>
      </c>
      <c r="Z16" s="57">
        <f t="shared" si="13"/>
        <v>0.19999999999998863</v>
      </c>
      <c r="AA16" s="58">
        <f t="shared" si="14"/>
        <v>0.510727367870225</v>
      </c>
      <c r="AB16" s="55">
        <v>37.2</v>
      </c>
      <c r="AC16" s="56">
        <v>17.8</v>
      </c>
      <c r="AD16" s="55">
        <v>17.8</v>
      </c>
      <c r="AE16" s="57">
        <f>AD16-AC16</f>
        <v>0</v>
      </c>
      <c r="AF16" s="58">
        <f>AD16/AB16</f>
        <v>0.47849462365591394</v>
      </c>
      <c r="AG16" s="55">
        <v>9456.5</v>
      </c>
      <c r="AH16" s="56">
        <v>8266.9</v>
      </c>
      <c r="AI16" s="55">
        <v>8267.6</v>
      </c>
      <c r="AJ16" s="57">
        <f>AI16-AH16</f>
        <v>0.7000000000007276</v>
      </c>
      <c r="AK16" s="58">
        <f>AI16/AG16</f>
        <v>0.87427695236081</v>
      </c>
      <c r="AL16" s="55">
        <v>3400</v>
      </c>
      <c r="AM16" s="56">
        <v>3024.7</v>
      </c>
      <c r="AN16" s="55">
        <v>3024.6</v>
      </c>
      <c r="AO16" s="57">
        <f>AN16-AM16</f>
        <v>-0.09999999999990905</v>
      </c>
      <c r="AP16" s="58">
        <f>AN16/AL16</f>
        <v>0.8895882352941176</v>
      </c>
      <c r="AQ16" s="55">
        <v>224.7</v>
      </c>
      <c r="AR16" s="56">
        <v>224.7</v>
      </c>
      <c r="AS16" s="55">
        <v>228.4</v>
      </c>
      <c r="AT16" s="57">
        <f t="shared" si="18"/>
        <v>3.700000000000017</v>
      </c>
      <c r="AU16" s="58">
        <f>AS16/AQ16</f>
        <v>1.0164663996439698</v>
      </c>
      <c r="AV16" s="55">
        <v>895.4</v>
      </c>
      <c r="AW16" s="56">
        <v>570.8</v>
      </c>
      <c r="AX16" s="55">
        <v>570.8</v>
      </c>
      <c r="AY16" s="57">
        <f t="shared" si="20"/>
        <v>0</v>
      </c>
      <c r="AZ16" s="58">
        <f t="shared" si="21"/>
        <v>0.6374804556622738</v>
      </c>
      <c r="BA16" s="63"/>
    </row>
    <row r="17" spans="1:53" s="9" customFormat="1" ht="15" customHeight="1">
      <c r="A17" s="62"/>
      <c r="B17" s="53" t="s">
        <v>45</v>
      </c>
      <c r="C17" s="54">
        <f t="shared" si="2"/>
        <v>25915.7</v>
      </c>
      <c r="D17" s="55">
        <f t="shared" si="0"/>
        <v>6721.5</v>
      </c>
      <c r="E17" s="56">
        <f t="shared" si="22"/>
        <v>6718.5</v>
      </c>
      <c r="F17" s="57">
        <f t="shared" si="4"/>
        <v>-3</v>
      </c>
      <c r="G17" s="58">
        <f t="shared" si="7"/>
        <v>0.2592443962540082</v>
      </c>
      <c r="H17" s="55"/>
      <c r="I17" s="136"/>
      <c r="J17" s="55"/>
      <c r="K17" s="57"/>
      <c r="L17" s="58"/>
      <c r="M17" s="59">
        <f>R17+W17+AB17+AG17+AL17+AQ17+AV17</f>
        <v>25915.7</v>
      </c>
      <c r="N17" s="60">
        <f>S17+X17+AC17+AH17+AM17+AR17+AW17</f>
        <v>6721.5</v>
      </c>
      <c r="O17" s="59">
        <f>T17+Y17+AD17+AI17+AN17+AS17+AX17</f>
        <v>6718.5</v>
      </c>
      <c r="P17" s="57">
        <f>O17-N17</f>
        <v>-3</v>
      </c>
      <c r="Q17" s="58">
        <f>O17/M17</f>
        <v>0.2592443962540082</v>
      </c>
      <c r="R17" s="55">
        <v>1297.9</v>
      </c>
      <c r="S17" s="56">
        <v>397.9</v>
      </c>
      <c r="T17" s="55">
        <v>397.9</v>
      </c>
      <c r="U17" s="57">
        <f t="shared" si="11"/>
        <v>0</v>
      </c>
      <c r="V17" s="58">
        <f t="shared" si="12"/>
        <v>0.3065721550196471</v>
      </c>
      <c r="W17" s="55">
        <v>2701.1</v>
      </c>
      <c r="X17" s="56">
        <v>726.7</v>
      </c>
      <c r="Y17" s="55">
        <v>726.7</v>
      </c>
      <c r="Z17" s="57">
        <f t="shared" si="13"/>
        <v>0</v>
      </c>
      <c r="AA17" s="58">
        <f t="shared" si="14"/>
        <v>0.2690385398541335</v>
      </c>
      <c r="AB17" s="55">
        <v>2454.4</v>
      </c>
      <c r="AC17" s="56">
        <v>312.8</v>
      </c>
      <c r="AD17" s="55">
        <v>312.8</v>
      </c>
      <c r="AE17" s="57">
        <f>AD17-AC17</f>
        <v>0</v>
      </c>
      <c r="AF17" s="58">
        <f>AD17/AB17</f>
        <v>0.12744458930899608</v>
      </c>
      <c r="AG17" s="55">
        <v>10207.5</v>
      </c>
      <c r="AH17" s="56">
        <v>2573.2</v>
      </c>
      <c r="AI17" s="55">
        <v>2573.9</v>
      </c>
      <c r="AJ17" s="57">
        <f>AI17-AH17</f>
        <v>0.7000000000002728</v>
      </c>
      <c r="AK17" s="58">
        <f>AI17/AG17</f>
        <v>0.25215772716140095</v>
      </c>
      <c r="AL17" s="55">
        <v>4252</v>
      </c>
      <c r="AM17" s="56">
        <v>1254.7</v>
      </c>
      <c r="AN17" s="55">
        <v>1254.7</v>
      </c>
      <c r="AO17" s="57">
        <f>AN17-AM17</f>
        <v>0</v>
      </c>
      <c r="AP17" s="58">
        <f>AN17/AL17</f>
        <v>0.29508466603951083</v>
      </c>
      <c r="AQ17" s="55">
        <v>2845.3</v>
      </c>
      <c r="AR17" s="56">
        <v>599.1</v>
      </c>
      <c r="AS17" s="55">
        <v>595.4</v>
      </c>
      <c r="AT17" s="57">
        <f t="shared" si="18"/>
        <v>-3.7000000000000455</v>
      </c>
      <c r="AU17" s="58">
        <f>AS17/AQ17</f>
        <v>0.2092573718061364</v>
      </c>
      <c r="AV17" s="55">
        <v>2157.5</v>
      </c>
      <c r="AW17" s="56">
        <v>857.1</v>
      </c>
      <c r="AX17" s="55">
        <v>857.1</v>
      </c>
      <c r="AY17" s="57">
        <f t="shared" si="20"/>
        <v>0</v>
      </c>
      <c r="AZ17" s="58">
        <f t="shared" si="21"/>
        <v>0.39726535341830826</v>
      </c>
      <c r="BA17" s="63"/>
    </row>
    <row r="18" spans="1:53" s="8" customFormat="1" ht="15" customHeight="1" thickBot="1">
      <c r="A18" s="43">
        <v>5</v>
      </c>
      <c r="B18" s="44" t="s">
        <v>29</v>
      </c>
      <c r="C18" s="45">
        <f t="shared" si="2"/>
        <v>4800.599999999999</v>
      </c>
      <c r="D18" s="46">
        <f t="shared" si="0"/>
        <v>3532.8</v>
      </c>
      <c r="E18" s="47">
        <f t="shared" si="22"/>
        <v>4113.599999999999</v>
      </c>
      <c r="F18" s="39">
        <f t="shared" si="4"/>
        <v>580.7999999999993</v>
      </c>
      <c r="G18" s="48">
        <f t="shared" si="7"/>
        <v>0.8568928883889514</v>
      </c>
      <c r="H18" s="46">
        <v>4680.4</v>
      </c>
      <c r="I18" s="46">
        <v>3438.9</v>
      </c>
      <c r="J18" s="46">
        <v>4019.7</v>
      </c>
      <c r="K18" s="39">
        <f>J18-I18</f>
        <v>580.7999999999997</v>
      </c>
      <c r="L18" s="48">
        <f aca="true" t="shared" si="23" ref="L18:L23">J18/H18</f>
        <v>0.8588368515511495</v>
      </c>
      <c r="M18" s="49">
        <f>R18+W18+AB18+AG18+AL18+AQ18+AV18</f>
        <v>120.19999999999999</v>
      </c>
      <c r="N18" s="50">
        <f t="shared" si="6"/>
        <v>93.9</v>
      </c>
      <c r="O18" s="49">
        <f>T18+Y18+AD18+AI18+AN18+AS18+AX18</f>
        <v>93.9</v>
      </c>
      <c r="P18" s="39">
        <f t="shared" si="9"/>
        <v>0</v>
      </c>
      <c r="Q18" s="48">
        <f t="shared" si="10"/>
        <v>0.7811980033277871</v>
      </c>
      <c r="R18" s="46">
        <v>5.2</v>
      </c>
      <c r="S18" s="47">
        <v>2.2</v>
      </c>
      <c r="T18" s="46">
        <v>2.2</v>
      </c>
      <c r="U18" s="39">
        <f t="shared" si="11"/>
        <v>0</v>
      </c>
      <c r="V18" s="48">
        <f t="shared" si="12"/>
        <v>0.4230769230769231</v>
      </c>
      <c r="W18" s="46">
        <v>18</v>
      </c>
      <c r="X18" s="47">
        <v>10.2</v>
      </c>
      <c r="Y18" s="46">
        <v>10.2</v>
      </c>
      <c r="Z18" s="39">
        <f t="shared" si="13"/>
        <v>0</v>
      </c>
      <c r="AA18" s="48">
        <f t="shared" si="14"/>
        <v>0.5666666666666667</v>
      </c>
      <c r="AB18" s="46">
        <v>14.5</v>
      </c>
      <c r="AC18" s="47">
        <v>13.2</v>
      </c>
      <c r="AD18" s="46">
        <v>13.2</v>
      </c>
      <c r="AE18" s="39">
        <f t="shared" si="15"/>
        <v>0</v>
      </c>
      <c r="AF18" s="48">
        <f t="shared" si="8"/>
        <v>0.9103448275862068</v>
      </c>
      <c r="AG18" s="46"/>
      <c r="AH18" s="47"/>
      <c r="AI18" s="46"/>
      <c r="AJ18" s="39"/>
      <c r="AK18" s="48"/>
      <c r="AL18" s="46">
        <v>56.3</v>
      </c>
      <c r="AM18" s="47">
        <v>52.2</v>
      </c>
      <c r="AN18" s="46">
        <v>52.2</v>
      </c>
      <c r="AO18" s="39">
        <f t="shared" si="16"/>
        <v>0</v>
      </c>
      <c r="AP18" s="48">
        <f t="shared" si="17"/>
        <v>0.9271758436944939</v>
      </c>
      <c r="AQ18" s="46">
        <v>16.6</v>
      </c>
      <c r="AR18" s="47">
        <v>11.7</v>
      </c>
      <c r="AS18" s="46">
        <v>11.7</v>
      </c>
      <c r="AT18" s="39">
        <f t="shared" si="18"/>
        <v>0</v>
      </c>
      <c r="AU18" s="48">
        <f t="shared" si="19"/>
        <v>0.7048192771084336</v>
      </c>
      <c r="AV18" s="46">
        <v>9.6</v>
      </c>
      <c r="AW18" s="47">
        <v>4.4</v>
      </c>
      <c r="AX18" s="47">
        <v>4.4</v>
      </c>
      <c r="AY18" s="39">
        <f t="shared" si="20"/>
        <v>0</v>
      </c>
      <c r="AZ18" s="48">
        <f t="shared" si="21"/>
        <v>0.45833333333333337</v>
      </c>
      <c r="BA18" s="51"/>
    </row>
    <row r="19" spans="1:53" s="36" customFormat="1" ht="15" customHeight="1" thickBot="1">
      <c r="A19" s="64"/>
      <c r="B19" s="65" t="s">
        <v>22</v>
      </c>
      <c r="C19" s="31">
        <f aca="true" t="shared" si="24" ref="C19:C37">H19+M19</f>
        <v>30996.5</v>
      </c>
      <c r="D19" s="32">
        <f t="shared" si="0"/>
        <v>26062.000000000004</v>
      </c>
      <c r="E19" s="34">
        <f t="shared" si="22"/>
        <v>36374.4</v>
      </c>
      <c r="F19" s="32">
        <f aca="true" t="shared" si="25" ref="F19:F37">E19-D19</f>
        <v>10312.399999999998</v>
      </c>
      <c r="G19" s="33">
        <f aca="true" t="shared" si="26" ref="G19:G29">E19/C19</f>
        <v>1.1735002338973755</v>
      </c>
      <c r="H19" s="32">
        <f>H20+H28+H29+H30+H31+H33+H34+H35+H36</f>
        <v>24613.3</v>
      </c>
      <c r="I19" s="32">
        <f>I20+I28+I29+I30+I31+I33+I34+I35+I36</f>
        <v>19933.700000000004</v>
      </c>
      <c r="J19" s="32">
        <f>J20+J28+J29+J30+J31+J32+J33+J34+J35+J36</f>
        <v>29813</v>
      </c>
      <c r="K19" s="32">
        <f aca="true" t="shared" si="27" ref="K19:K33">J19-I19</f>
        <v>9879.299999999996</v>
      </c>
      <c r="L19" s="33">
        <f t="shared" si="23"/>
        <v>1.2112557032173663</v>
      </c>
      <c r="M19" s="32">
        <f>M20+M28+M29+M30+M31+M32+M33+M34+M35+M36</f>
        <v>6383.199999999999</v>
      </c>
      <c r="N19" s="32">
        <f>N20+N28+N29+N30+N31+N32+N33+N34+N35+N36</f>
        <v>6128.299999999999</v>
      </c>
      <c r="O19" s="32">
        <f>O20+O28+O29+O30+O31+O32+O33+O34+O35+O36</f>
        <v>6561.400000000001</v>
      </c>
      <c r="P19" s="32">
        <f t="shared" si="9"/>
        <v>433.1000000000013</v>
      </c>
      <c r="Q19" s="33">
        <f t="shared" si="10"/>
        <v>1.0279170322095503</v>
      </c>
      <c r="R19" s="32">
        <f>R20+R28+R29+R30+R31+R33+R34+R35+R36</f>
        <v>8.1</v>
      </c>
      <c r="S19" s="32">
        <f>S20+S28+S29+S30+S31+S33+S34+S35+S36</f>
        <v>1.7</v>
      </c>
      <c r="T19" s="32">
        <f>T20+T28+T29+T30+T31+T33+T34+T35+T36</f>
        <v>1.7</v>
      </c>
      <c r="U19" s="32">
        <f t="shared" si="11"/>
        <v>0</v>
      </c>
      <c r="V19" s="33">
        <f t="shared" si="12"/>
        <v>0.20987654320987656</v>
      </c>
      <c r="W19" s="32">
        <f>W20+W28+W29+W30+W31+W33+W34+W35+W36</f>
        <v>80</v>
      </c>
      <c r="X19" s="32">
        <f>X20+X28+X29+X30+X31+X33+X34+X35+X36</f>
        <v>46.400000000000006</v>
      </c>
      <c r="Y19" s="32">
        <f>Y20+Y28+Y29+Y30+Y31+Y33+Y34+Y35+Y36</f>
        <v>46.400000000000006</v>
      </c>
      <c r="Z19" s="32">
        <f t="shared" si="13"/>
        <v>0</v>
      </c>
      <c r="AA19" s="33">
        <f t="shared" si="14"/>
        <v>0.5800000000000001</v>
      </c>
      <c r="AB19" s="32">
        <f>AB20+AB28+AB29+AB30+AB31+AB33+AB34+AB35+AB36</f>
        <v>16.8</v>
      </c>
      <c r="AC19" s="32">
        <f>AC20+AC28+AC29+AC30+AC31+AC33+AC34+AC35+AC36</f>
        <v>4</v>
      </c>
      <c r="AD19" s="32">
        <f>AD20+AD28+AD29+AD30+AD31+AD33+AD34+AD35+AD36</f>
        <v>19.5</v>
      </c>
      <c r="AE19" s="32">
        <f t="shared" si="15"/>
        <v>15.5</v>
      </c>
      <c r="AF19" s="33">
        <f>AD19/AB19</f>
        <v>1.1607142857142856</v>
      </c>
      <c r="AG19" s="32">
        <f>AG20+AG28+AG29+AG30+AG31+AG32+AG33+AG34+AG35+AG36</f>
        <v>5677.2</v>
      </c>
      <c r="AH19" s="32">
        <f>AH20+AH28+AH29+AH30+AH31+AH32+AH33+AH34+AH35+AH36</f>
        <v>5662.4</v>
      </c>
      <c r="AI19" s="32">
        <f>AI20+AI28+AI29+AI30+AI31+AI32+AI33+AI34+AI35+AI36</f>
        <v>6043.6</v>
      </c>
      <c r="AJ19" s="32">
        <f>AI19-AH19</f>
        <v>381.2000000000007</v>
      </c>
      <c r="AK19" s="33">
        <f>AI19/AG19</f>
        <v>1.0645388571831185</v>
      </c>
      <c r="AL19" s="32">
        <f>AL20+AL28+AL29+AL30+AL31+AL33+AL34+AL35+AL36</f>
        <v>472.2</v>
      </c>
      <c r="AM19" s="32">
        <f>AM20+AM28+AM29+AM30+AM31+AM33+AM34+AM35+AM36</f>
        <v>322.09999999999997</v>
      </c>
      <c r="AN19" s="32">
        <f>AN20+AN28+AN29+AN30+AN31+AN33+AN34+AN35+AN36</f>
        <v>350.09999999999997</v>
      </c>
      <c r="AO19" s="32">
        <f t="shared" si="16"/>
        <v>28</v>
      </c>
      <c r="AP19" s="33">
        <f t="shared" si="17"/>
        <v>0.7414231257941549</v>
      </c>
      <c r="AQ19" s="32">
        <f>AQ20+AQ28+AQ29+AQ30+AQ31+AQ33+AQ34+AQ35+AQ36</f>
        <v>119.5</v>
      </c>
      <c r="AR19" s="32">
        <f>AR20+AR28+AR29+AR30+AR31+AR33+AR34+AR35+AR36</f>
        <v>90.8</v>
      </c>
      <c r="AS19" s="32">
        <f>AS20+AS28+AS29+AS30+AS31+AS33+AS34+AS35+AS36</f>
        <v>99.2</v>
      </c>
      <c r="AT19" s="32">
        <f t="shared" si="18"/>
        <v>8.400000000000006</v>
      </c>
      <c r="AU19" s="33">
        <f t="shared" si="19"/>
        <v>0.8301255230125524</v>
      </c>
      <c r="AV19" s="32">
        <f>AV20+AV28+AV29+AV30+AV31+AV33+AV34+AV35+AV36</f>
        <v>9.4</v>
      </c>
      <c r="AW19" s="32">
        <f>AW20+AW28+AW29+AW30+AW31+AW33+AW34+AW35+AW36</f>
        <v>0.9</v>
      </c>
      <c r="AX19" s="32">
        <f>AX20+AX28+AX29+AX30+AX31+AX33+AX34+AX35+AX36</f>
        <v>0.9</v>
      </c>
      <c r="AY19" s="32">
        <f t="shared" si="20"/>
        <v>0</v>
      </c>
      <c r="AZ19" s="33">
        <f t="shared" si="21"/>
        <v>0.09574468085106383</v>
      </c>
      <c r="BA19" s="66"/>
    </row>
    <row r="20" spans="1:53" s="8" customFormat="1" ht="15" customHeight="1">
      <c r="A20" s="37">
        <v>6</v>
      </c>
      <c r="B20" s="110" t="s">
        <v>30</v>
      </c>
      <c r="C20" s="38">
        <f t="shared" si="24"/>
        <v>23585.3</v>
      </c>
      <c r="D20" s="39">
        <f t="shared" si="0"/>
        <v>18775.5</v>
      </c>
      <c r="E20" s="40">
        <f t="shared" si="22"/>
        <v>21500.3</v>
      </c>
      <c r="F20" s="39">
        <f t="shared" si="25"/>
        <v>2724.7999999999993</v>
      </c>
      <c r="G20" s="41">
        <f t="shared" si="26"/>
        <v>0.9115974780901663</v>
      </c>
      <c r="H20" s="39">
        <f>SUM(H21:H27)</f>
        <v>18683.8</v>
      </c>
      <c r="I20" s="39">
        <f>SUM(I21:I27)</f>
        <v>14040.2</v>
      </c>
      <c r="J20" s="39">
        <f>SUM(J21:J27)</f>
        <v>16537.3</v>
      </c>
      <c r="K20" s="39">
        <f t="shared" si="27"/>
        <v>2497.0999999999985</v>
      </c>
      <c r="L20" s="41">
        <f t="shared" si="23"/>
        <v>0.885114377160963</v>
      </c>
      <c r="M20" s="39">
        <f>M21+M22+M23+M24+M25+M26+M27</f>
        <v>4901.499999999999</v>
      </c>
      <c r="N20" s="40">
        <f>N21+N22+N23+N24+N25+N26</f>
        <v>4735.299999999999</v>
      </c>
      <c r="O20" s="67">
        <f>O21+O22+O23+O24+O25+O26+O27</f>
        <v>4963</v>
      </c>
      <c r="P20" s="39">
        <f t="shared" si="9"/>
        <v>227.70000000000073</v>
      </c>
      <c r="Q20" s="41">
        <f t="shared" si="10"/>
        <v>1.012547179434867</v>
      </c>
      <c r="R20" s="39"/>
      <c r="S20" s="39"/>
      <c r="T20" s="39"/>
      <c r="U20" s="39"/>
      <c r="V20" s="41"/>
      <c r="W20" s="39">
        <f>W21+W22+W23+W24+W25+W26</f>
        <v>58</v>
      </c>
      <c r="X20" s="39">
        <f>X21+X22+X23+X24+X25+X26</f>
        <v>43.2</v>
      </c>
      <c r="Y20" s="40">
        <f>Y21+Y22+Y23+Y24+Y25+Y26</f>
        <v>43.2</v>
      </c>
      <c r="Z20" s="39">
        <f t="shared" si="13"/>
        <v>0</v>
      </c>
      <c r="AA20" s="41">
        <f>Y20/W20</f>
        <v>0.7448275862068966</v>
      </c>
      <c r="AB20" s="39"/>
      <c r="AC20" s="39"/>
      <c r="AD20" s="40"/>
      <c r="AE20" s="39"/>
      <c r="AF20" s="41"/>
      <c r="AG20" s="39">
        <f>AG21+AG22+AG23+AG24+AG25+AG26</f>
        <v>4286.2</v>
      </c>
      <c r="AH20" s="39">
        <f>AH21+AH22+AH23+AH24+AH25+AH26</f>
        <v>4286.2</v>
      </c>
      <c r="AI20" s="39">
        <f>AI21+AI22+AI23+AI24+AI25+AI26</f>
        <v>4513.9</v>
      </c>
      <c r="AJ20" s="39">
        <f>AI20-AH20</f>
        <v>227.69999999999982</v>
      </c>
      <c r="AK20" s="41">
        <f>AI20/AG20</f>
        <v>1.053123979282348</v>
      </c>
      <c r="AL20" s="39">
        <f>AL21+AL22+AL23+AL24+AL25+AL26</f>
        <v>441.4</v>
      </c>
      <c r="AM20" s="39">
        <f>AM21+AM22+AM23+AM24+AM25+AM26</f>
        <v>318.7</v>
      </c>
      <c r="AN20" s="39">
        <f>AN21+AN22+AN23+AN24+AN25+AN26</f>
        <v>318.7</v>
      </c>
      <c r="AO20" s="39">
        <f t="shared" si="16"/>
        <v>0</v>
      </c>
      <c r="AP20" s="41">
        <f t="shared" si="17"/>
        <v>0.722020842772995</v>
      </c>
      <c r="AQ20" s="39">
        <f>AQ21+AQ22+AQ23+AQ24+AQ25+AQ26</f>
        <v>115.9</v>
      </c>
      <c r="AR20" s="39">
        <f>AR21+AR22+AR23+AR24+AR25+AR26</f>
        <v>87.2</v>
      </c>
      <c r="AS20" s="39">
        <f>AS21+AS22+AS23+AS24+AS26</f>
        <v>87.2</v>
      </c>
      <c r="AT20" s="39">
        <f t="shared" si="18"/>
        <v>0</v>
      </c>
      <c r="AU20" s="41">
        <f t="shared" si="19"/>
        <v>0.7523727351164797</v>
      </c>
      <c r="AV20" s="39"/>
      <c r="AW20" s="39"/>
      <c r="AX20" s="39"/>
      <c r="AY20" s="39"/>
      <c r="AZ20" s="41"/>
      <c r="BA20" s="51"/>
    </row>
    <row r="21" spans="1:53" s="9" customFormat="1" ht="15" customHeight="1">
      <c r="A21" s="62"/>
      <c r="B21" s="7" t="s">
        <v>16</v>
      </c>
      <c r="C21" s="54">
        <f t="shared" si="24"/>
        <v>99.7</v>
      </c>
      <c r="D21" s="55">
        <f t="shared" si="0"/>
        <v>99.7</v>
      </c>
      <c r="E21" s="56">
        <f t="shared" si="22"/>
        <v>99</v>
      </c>
      <c r="F21" s="57">
        <f t="shared" si="25"/>
        <v>-0.7000000000000028</v>
      </c>
      <c r="G21" s="58">
        <f t="shared" si="26"/>
        <v>0.9929789368104313</v>
      </c>
      <c r="H21" s="55">
        <v>99.7</v>
      </c>
      <c r="I21" s="55">
        <v>99.7</v>
      </c>
      <c r="J21" s="55">
        <v>99</v>
      </c>
      <c r="K21" s="57">
        <f t="shared" si="27"/>
        <v>-0.7000000000000028</v>
      </c>
      <c r="L21" s="58">
        <f t="shared" si="23"/>
        <v>0.9929789368104313</v>
      </c>
      <c r="M21" s="59"/>
      <c r="N21" s="60"/>
      <c r="O21" s="91"/>
      <c r="P21" s="57"/>
      <c r="Q21" s="58"/>
      <c r="R21" s="68"/>
      <c r="S21" s="68"/>
      <c r="T21" s="56"/>
      <c r="U21" s="69"/>
      <c r="V21" s="70"/>
      <c r="W21" s="55"/>
      <c r="X21" s="55"/>
      <c r="Y21" s="56"/>
      <c r="Z21" s="57"/>
      <c r="AA21" s="101"/>
      <c r="AB21" s="55"/>
      <c r="AC21" s="55"/>
      <c r="AD21" s="56"/>
      <c r="AE21" s="57"/>
      <c r="AF21" s="48"/>
      <c r="AG21" s="68"/>
      <c r="AH21" s="68"/>
      <c r="AI21" s="56"/>
      <c r="AJ21" s="69"/>
      <c r="AK21" s="70"/>
      <c r="AL21" s="55"/>
      <c r="AM21" s="55"/>
      <c r="AN21" s="56"/>
      <c r="AO21" s="57"/>
      <c r="AP21" s="48"/>
      <c r="AQ21" s="55"/>
      <c r="AR21" s="55"/>
      <c r="AS21" s="56"/>
      <c r="AT21" s="57"/>
      <c r="AU21" s="101"/>
      <c r="AV21" s="55"/>
      <c r="AW21" s="56"/>
      <c r="AX21" s="56"/>
      <c r="AY21" s="57"/>
      <c r="AZ21" s="48"/>
      <c r="BA21" s="51"/>
    </row>
    <row r="22" spans="1:53" s="9" customFormat="1" ht="25.5">
      <c r="A22" s="62"/>
      <c r="B22" s="109" t="s">
        <v>32</v>
      </c>
      <c r="C22" s="54">
        <f t="shared" si="24"/>
        <v>20745.3</v>
      </c>
      <c r="D22" s="55">
        <f t="shared" si="0"/>
        <v>16882.7</v>
      </c>
      <c r="E22" s="56">
        <f t="shared" si="22"/>
        <v>19721.300000000003</v>
      </c>
      <c r="F22" s="57">
        <f t="shared" si="25"/>
        <v>2838.600000000002</v>
      </c>
      <c r="G22" s="58">
        <f t="shared" si="26"/>
        <v>0.9506394219413555</v>
      </c>
      <c r="H22" s="55">
        <v>16593.6</v>
      </c>
      <c r="I22" s="55">
        <v>12731</v>
      </c>
      <c r="J22" s="55">
        <v>15350.7</v>
      </c>
      <c r="K22" s="57">
        <f t="shared" si="27"/>
        <v>2619.7000000000007</v>
      </c>
      <c r="L22" s="58">
        <f t="shared" si="23"/>
        <v>0.9250976280011572</v>
      </c>
      <c r="M22" s="59">
        <f>R22+W22+AB22+AG22+AL22+AQ22+AV22</f>
        <v>4151.7</v>
      </c>
      <c r="N22" s="60">
        <f aca="true" t="shared" si="28" ref="N22:N33">S22+X22+AC22+AH22+AM22+AR22+AW22</f>
        <v>4151.7</v>
      </c>
      <c r="O22" s="91">
        <f>T22+Y22+AD22+AI22+AN22+AS22+AX22</f>
        <v>4370.6</v>
      </c>
      <c r="P22" s="57">
        <f t="shared" si="9"/>
        <v>218.90000000000055</v>
      </c>
      <c r="Q22" s="58">
        <f>O22/M22</f>
        <v>1.0527253895994413</v>
      </c>
      <c r="R22" s="55"/>
      <c r="S22" s="55"/>
      <c r="T22" s="56"/>
      <c r="U22" s="57"/>
      <c r="V22" s="58"/>
      <c r="W22" s="55"/>
      <c r="X22" s="55"/>
      <c r="Y22" s="56"/>
      <c r="Z22" s="57"/>
      <c r="AA22" s="102"/>
      <c r="AB22" s="55"/>
      <c r="AC22" s="55"/>
      <c r="AD22" s="56"/>
      <c r="AE22" s="57"/>
      <c r="AF22" s="58"/>
      <c r="AG22" s="55">
        <v>4151.7</v>
      </c>
      <c r="AH22" s="55">
        <v>4151.7</v>
      </c>
      <c r="AI22" s="56">
        <v>4370.6</v>
      </c>
      <c r="AJ22" s="57">
        <f>AI22-AH22</f>
        <v>218.90000000000055</v>
      </c>
      <c r="AK22" s="58">
        <f>AI22/AG22</f>
        <v>1.0527253895994413</v>
      </c>
      <c r="AL22" s="55"/>
      <c r="AM22" s="55"/>
      <c r="AN22" s="56"/>
      <c r="AO22" s="57"/>
      <c r="AP22" s="58"/>
      <c r="AQ22" s="55"/>
      <c r="AR22" s="55"/>
      <c r="AS22" s="56"/>
      <c r="AT22" s="57"/>
      <c r="AU22" s="102"/>
      <c r="AV22" s="55"/>
      <c r="AW22" s="56"/>
      <c r="AX22" s="56"/>
      <c r="AY22" s="57"/>
      <c r="AZ22" s="58"/>
      <c r="BA22" s="51"/>
    </row>
    <row r="23" spans="1:53" s="9" customFormat="1" ht="15" customHeight="1">
      <c r="A23" s="62"/>
      <c r="B23" s="7" t="s">
        <v>33</v>
      </c>
      <c r="C23" s="54">
        <f t="shared" si="24"/>
        <v>251.9</v>
      </c>
      <c r="D23" s="56">
        <f t="shared" si="0"/>
        <v>186</v>
      </c>
      <c r="E23" s="55">
        <f t="shared" si="22"/>
        <v>314.1</v>
      </c>
      <c r="F23" s="57">
        <f t="shared" si="25"/>
        <v>128.10000000000002</v>
      </c>
      <c r="G23" s="58">
        <f t="shared" si="26"/>
        <v>1.2469233822945613</v>
      </c>
      <c r="H23" s="55">
        <v>81.4</v>
      </c>
      <c r="I23" s="55">
        <v>44.2</v>
      </c>
      <c r="J23" s="55">
        <v>163.5</v>
      </c>
      <c r="K23" s="57">
        <f t="shared" si="27"/>
        <v>119.3</v>
      </c>
      <c r="L23" s="58">
        <f t="shared" si="23"/>
        <v>2.0085995085995085</v>
      </c>
      <c r="M23" s="59">
        <f>R23+W23+AB23+AG23+AL23+AQ23+AV23</f>
        <v>170.5</v>
      </c>
      <c r="N23" s="60">
        <f t="shared" si="28"/>
        <v>141.8</v>
      </c>
      <c r="O23" s="91">
        <f>T23+Y23+AD23+AI23+AN23+AS23+AX23</f>
        <v>150.6</v>
      </c>
      <c r="P23" s="57">
        <f t="shared" si="9"/>
        <v>8.799999999999983</v>
      </c>
      <c r="Q23" s="58">
        <f>O23/M23</f>
        <v>0.8832844574780059</v>
      </c>
      <c r="R23" s="55"/>
      <c r="S23" s="55"/>
      <c r="T23" s="56"/>
      <c r="U23" s="57"/>
      <c r="V23" s="48"/>
      <c r="W23" s="55"/>
      <c r="X23" s="55"/>
      <c r="Y23" s="56"/>
      <c r="Z23" s="57"/>
      <c r="AA23" s="102"/>
      <c r="AB23" s="55"/>
      <c r="AC23" s="55"/>
      <c r="AD23" s="56"/>
      <c r="AE23" s="57"/>
      <c r="AF23" s="58"/>
      <c r="AG23" s="55">
        <v>54.6</v>
      </c>
      <c r="AH23" s="55">
        <v>54.6</v>
      </c>
      <c r="AI23" s="56">
        <v>63.4</v>
      </c>
      <c r="AJ23" s="57">
        <f>AI23-AH23</f>
        <v>8.799999999999997</v>
      </c>
      <c r="AK23" s="58">
        <f>AI23/AG23</f>
        <v>1.161172161172161</v>
      </c>
      <c r="AL23" s="55"/>
      <c r="AM23" s="55"/>
      <c r="AN23" s="56"/>
      <c r="AO23" s="57"/>
      <c r="AP23" s="102"/>
      <c r="AQ23" s="55">
        <v>115.9</v>
      </c>
      <c r="AR23" s="55">
        <v>87.2</v>
      </c>
      <c r="AS23" s="56">
        <v>87.2</v>
      </c>
      <c r="AT23" s="57">
        <f>AS23-AR23</f>
        <v>0</v>
      </c>
      <c r="AU23" s="58">
        <f>AS23/AQ23</f>
        <v>0.7523727351164797</v>
      </c>
      <c r="AV23" s="55"/>
      <c r="AW23" s="56"/>
      <c r="AX23" s="56"/>
      <c r="AY23" s="57"/>
      <c r="AZ23" s="48"/>
      <c r="BA23" s="51"/>
    </row>
    <row r="24" spans="1:53" s="9" customFormat="1" ht="15" customHeight="1">
      <c r="A24" s="62"/>
      <c r="B24" s="7" t="s">
        <v>3</v>
      </c>
      <c r="C24" s="54">
        <f t="shared" si="24"/>
        <v>160.2</v>
      </c>
      <c r="D24" s="55">
        <f t="shared" si="0"/>
        <v>126.7</v>
      </c>
      <c r="E24" s="56">
        <f t="shared" si="22"/>
        <v>126.7</v>
      </c>
      <c r="F24" s="57">
        <f t="shared" si="25"/>
        <v>0</v>
      </c>
      <c r="G24" s="58">
        <f t="shared" si="26"/>
        <v>0.7908863920099876</v>
      </c>
      <c r="H24" s="55"/>
      <c r="I24" s="55"/>
      <c r="J24" s="55"/>
      <c r="K24" s="57"/>
      <c r="L24" s="58"/>
      <c r="M24" s="59">
        <f>R24+W24+AB24+AG24+AL24+AQ24+AV24</f>
        <v>160.2</v>
      </c>
      <c r="N24" s="60">
        <f t="shared" si="28"/>
        <v>126.7</v>
      </c>
      <c r="O24" s="91">
        <f>T24+Y24+AD24+AI24+AN24+AS24+AX24</f>
        <v>126.7</v>
      </c>
      <c r="P24" s="57">
        <f t="shared" si="9"/>
        <v>0</v>
      </c>
      <c r="Q24" s="58">
        <f>O24/M24</f>
        <v>0.7908863920099876</v>
      </c>
      <c r="R24" s="55"/>
      <c r="S24" s="55"/>
      <c r="T24" s="56"/>
      <c r="U24" s="57"/>
      <c r="V24" s="48"/>
      <c r="W24" s="55">
        <v>39.2</v>
      </c>
      <c r="X24" s="55">
        <v>32.5</v>
      </c>
      <c r="Y24" s="56">
        <v>32.5</v>
      </c>
      <c r="Z24" s="57">
        <f>Y24-X24</f>
        <v>0</v>
      </c>
      <c r="AA24" s="58">
        <f>Y24/W24</f>
        <v>0.8290816326530611</v>
      </c>
      <c r="AB24" s="55"/>
      <c r="AC24" s="55"/>
      <c r="AD24" s="56"/>
      <c r="AE24" s="57"/>
      <c r="AF24" s="48"/>
      <c r="AG24" s="55"/>
      <c r="AH24" s="55"/>
      <c r="AI24" s="56"/>
      <c r="AJ24" s="57"/>
      <c r="AK24" s="101"/>
      <c r="AL24" s="55">
        <v>121</v>
      </c>
      <c r="AM24" s="55">
        <v>94.2</v>
      </c>
      <c r="AN24" s="56">
        <v>94.2</v>
      </c>
      <c r="AO24" s="57">
        <f>AN24-AM24</f>
        <v>0</v>
      </c>
      <c r="AP24" s="58">
        <f>AN24/AL24</f>
        <v>0.7785123966942149</v>
      </c>
      <c r="AQ24" s="55"/>
      <c r="AR24" s="55"/>
      <c r="AS24" s="56"/>
      <c r="AT24" s="57"/>
      <c r="AU24" s="101"/>
      <c r="AV24" s="55"/>
      <c r="AW24" s="56"/>
      <c r="AX24" s="56"/>
      <c r="AY24" s="57"/>
      <c r="AZ24" s="48"/>
      <c r="BA24" s="51"/>
    </row>
    <row r="25" spans="1:53" s="9" customFormat="1" ht="15" customHeight="1">
      <c r="A25" s="62"/>
      <c r="B25" s="7" t="s">
        <v>25</v>
      </c>
      <c r="C25" s="54">
        <f t="shared" si="24"/>
        <v>1946.5</v>
      </c>
      <c r="D25" s="55">
        <f t="shared" si="0"/>
        <v>1098.7</v>
      </c>
      <c r="E25" s="56">
        <f t="shared" si="22"/>
        <v>986.5999999999999</v>
      </c>
      <c r="F25" s="57">
        <f t="shared" si="25"/>
        <v>-112.10000000000014</v>
      </c>
      <c r="G25" s="58">
        <f t="shared" si="26"/>
        <v>0.5068584639095812</v>
      </c>
      <c r="H25" s="55">
        <v>1607.3</v>
      </c>
      <c r="I25" s="55">
        <v>863.5</v>
      </c>
      <c r="J25" s="55">
        <v>751.4</v>
      </c>
      <c r="K25" s="57">
        <f t="shared" si="27"/>
        <v>-112.10000000000002</v>
      </c>
      <c r="L25" s="58">
        <f>J25/H25</f>
        <v>0.46749206744229455</v>
      </c>
      <c r="M25" s="59">
        <f>R25+W25+AB25+AG25+AL25+AQ25+AV25</f>
        <v>339.2</v>
      </c>
      <c r="N25" s="60">
        <f t="shared" si="28"/>
        <v>235.2</v>
      </c>
      <c r="O25" s="91">
        <f>T25+Y25+AD25+AI25+AN25+AS25+AX25</f>
        <v>235.2</v>
      </c>
      <c r="P25" s="57">
        <f t="shared" si="9"/>
        <v>0</v>
      </c>
      <c r="Q25" s="58">
        <f>O25/M25</f>
        <v>0.6933962264150944</v>
      </c>
      <c r="R25" s="68"/>
      <c r="S25" s="68"/>
      <c r="T25" s="56"/>
      <c r="U25" s="69"/>
      <c r="V25" s="70"/>
      <c r="W25" s="55">
        <v>18.8</v>
      </c>
      <c r="X25" s="55">
        <v>10.7</v>
      </c>
      <c r="Y25" s="56">
        <v>10.7</v>
      </c>
      <c r="Z25" s="57">
        <f>Y25-X25</f>
        <v>0</v>
      </c>
      <c r="AA25" s="58">
        <f>Y25/W25</f>
        <v>0.5691489361702127</v>
      </c>
      <c r="AB25" s="55"/>
      <c r="AC25" s="55"/>
      <c r="AD25" s="56"/>
      <c r="AE25" s="57"/>
      <c r="AF25" s="48"/>
      <c r="AG25" s="68"/>
      <c r="AH25" s="68"/>
      <c r="AI25" s="56"/>
      <c r="AJ25" s="69"/>
      <c r="AK25" s="104"/>
      <c r="AL25" s="55">
        <v>320.4</v>
      </c>
      <c r="AM25" s="55">
        <v>224.5</v>
      </c>
      <c r="AN25" s="56">
        <v>224.5</v>
      </c>
      <c r="AO25" s="57">
        <f>AN25-AM25</f>
        <v>0</v>
      </c>
      <c r="AP25" s="58">
        <f>AN25/AL25</f>
        <v>0.7006866416978778</v>
      </c>
      <c r="AQ25" s="55"/>
      <c r="AR25" s="55"/>
      <c r="AS25" s="56"/>
      <c r="AT25" s="57"/>
      <c r="AU25" s="101"/>
      <c r="AV25" s="55"/>
      <c r="AW25" s="56"/>
      <c r="AX25" s="56"/>
      <c r="AY25" s="57"/>
      <c r="AZ25" s="48"/>
      <c r="BA25" s="51"/>
    </row>
    <row r="26" spans="1:53" s="9" customFormat="1" ht="15" customHeight="1">
      <c r="A26" s="62"/>
      <c r="B26" s="7" t="s">
        <v>17</v>
      </c>
      <c r="C26" s="54">
        <f t="shared" si="24"/>
        <v>381.70000000000005</v>
      </c>
      <c r="D26" s="55">
        <f t="shared" si="0"/>
        <v>381.70000000000005</v>
      </c>
      <c r="E26" s="56">
        <f t="shared" si="22"/>
        <v>159.10000000000002</v>
      </c>
      <c r="F26" s="57">
        <f t="shared" si="25"/>
        <v>-222.60000000000002</v>
      </c>
      <c r="G26" s="58">
        <f t="shared" si="26"/>
        <v>0.41681949174744565</v>
      </c>
      <c r="H26" s="55">
        <v>301.8</v>
      </c>
      <c r="I26" s="55">
        <v>301.8</v>
      </c>
      <c r="J26" s="55">
        <v>79.2</v>
      </c>
      <c r="K26" s="57">
        <f t="shared" si="27"/>
        <v>-222.60000000000002</v>
      </c>
      <c r="L26" s="58">
        <f>J26/H26</f>
        <v>0.2624254473161034</v>
      </c>
      <c r="M26" s="59">
        <f>R26+W26+AB26+AG26+AL26+AQ26+AV26</f>
        <v>79.9</v>
      </c>
      <c r="N26" s="60">
        <f t="shared" si="28"/>
        <v>79.9</v>
      </c>
      <c r="O26" s="91">
        <f>T26+Y26+AD26+AI26+AN26+AS26+AX26</f>
        <v>79.9</v>
      </c>
      <c r="P26" s="57">
        <f t="shared" si="9"/>
        <v>0</v>
      </c>
      <c r="Q26" s="58">
        <f>O26/M26</f>
        <v>1</v>
      </c>
      <c r="R26" s="55"/>
      <c r="S26" s="55"/>
      <c r="T26" s="56"/>
      <c r="U26" s="57"/>
      <c r="V26" s="48"/>
      <c r="W26" s="55"/>
      <c r="X26" s="55"/>
      <c r="Y26" s="56"/>
      <c r="Z26" s="57"/>
      <c r="AA26" s="101"/>
      <c r="AB26" s="55"/>
      <c r="AC26" s="55"/>
      <c r="AD26" s="56"/>
      <c r="AE26" s="57"/>
      <c r="AF26" s="48"/>
      <c r="AG26" s="55">
        <v>79.9</v>
      </c>
      <c r="AH26" s="55">
        <v>79.9</v>
      </c>
      <c r="AI26" s="56">
        <v>79.9</v>
      </c>
      <c r="AJ26" s="57">
        <f>AI26-AH26</f>
        <v>0</v>
      </c>
      <c r="AK26" s="102">
        <f>AI26/AG26</f>
        <v>1</v>
      </c>
      <c r="AL26" s="55"/>
      <c r="AM26" s="55"/>
      <c r="AN26" s="56"/>
      <c r="AO26" s="57"/>
      <c r="AP26" s="48"/>
      <c r="AQ26" s="55"/>
      <c r="AR26" s="55"/>
      <c r="AS26" s="56"/>
      <c r="AT26" s="57"/>
      <c r="AU26" s="101"/>
      <c r="AV26" s="55"/>
      <c r="AW26" s="56"/>
      <c r="AX26" s="56"/>
      <c r="AY26" s="57"/>
      <c r="AZ26" s="48"/>
      <c r="BA26" s="51"/>
    </row>
    <row r="27" spans="1:53" s="9" customFormat="1" ht="30" customHeight="1">
      <c r="A27" s="62"/>
      <c r="B27" s="99" t="s">
        <v>26</v>
      </c>
      <c r="C27" s="54">
        <f>H27+M27</f>
        <v>0</v>
      </c>
      <c r="D27" s="55">
        <f t="shared" si="0"/>
        <v>0</v>
      </c>
      <c r="E27" s="56">
        <f t="shared" si="22"/>
        <v>93.5</v>
      </c>
      <c r="F27" s="57">
        <f t="shared" si="25"/>
        <v>93.5</v>
      </c>
      <c r="G27" s="58"/>
      <c r="H27" s="136"/>
      <c r="I27" s="55"/>
      <c r="J27" s="55">
        <v>93.5</v>
      </c>
      <c r="K27" s="57">
        <f t="shared" si="27"/>
        <v>93.5</v>
      </c>
      <c r="L27" s="58"/>
      <c r="M27" s="59"/>
      <c r="N27" s="60"/>
      <c r="O27" s="91"/>
      <c r="P27" s="57"/>
      <c r="Q27" s="58"/>
      <c r="R27" s="55"/>
      <c r="S27" s="55"/>
      <c r="T27" s="56"/>
      <c r="U27" s="57"/>
      <c r="V27" s="48"/>
      <c r="W27" s="55"/>
      <c r="X27" s="55"/>
      <c r="Y27" s="56"/>
      <c r="Z27" s="57"/>
      <c r="AA27" s="101"/>
      <c r="AB27" s="55"/>
      <c r="AC27" s="55"/>
      <c r="AD27" s="56"/>
      <c r="AE27" s="57"/>
      <c r="AF27" s="48"/>
      <c r="AG27" s="55"/>
      <c r="AH27" s="55"/>
      <c r="AI27" s="56"/>
      <c r="AJ27" s="57"/>
      <c r="AK27" s="58"/>
      <c r="AL27" s="55"/>
      <c r="AM27" s="55"/>
      <c r="AN27" s="56"/>
      <c r="AO27" s="57"/>
      <c r="AP27" s="48"/>
      <c r="AQ27" s="55"/>
      <c r="AR27" s="55"/>
      <c r="AS27" s="56"/>
      <c r="AT27" s="57"/>
      <c r="AU27" s="101"/>
      <c r="AV27" s="55"/>
      <c r="AW27" s="56"/>
      <c r="AX27" s="56"/>
      <c r="AY27" s="57"/>
      <c r="AZ27" s="48"/>
      <c r="BA27" s="51"/>
    </row>
    <row r="28" spans="1:53" s="8" customFormat="1" ht="25.5">
      <c r="A28" s="134">
        <v>7</v>
      </c>
      <c r="B28" s="111" t="s">
        <v>34</v>
      </c>
      <c r="C28" s="45">
        <f t="shared" si="24"/>
        <v>396.5</v>
      </c>
      <c r="D28" s="46">
        <f t="shared" si="0"/>
        <v>360.5</v>
      </c>
      <c r="E28" s="47">
        <f t="shared" si="22"/>
        <v>310.7</v>
      </c>
      <c r="F28" s="39">
        <f t="shared" si="25"/>
        <v>-49.80000000000001</v>
      </c>
      <c r="G28" s="48">
        <f t="shared" si="26"/>
        <v>0.7836065573770492</v>
      </c>
      <c r="H28" s="46">
        <v>396.5</v>
      </c>
      <c r="I28" s="46">
        <v>360.5</v>
      </c>
      <c r="J28" s="46">
        <v>310.7</v>
      </c>
      <c r="K28" s="39">
        <f t="shared" si="27"/>
        <v>-49.80000000000001</v>
      </c>
      <c r="L28" s="48">
        <f>J28/H28</f>
        <v>0.7836065573770492</v>
      </c>
      <c r="M28" s="49"/>
      <c r="N28" s="50"/>
      <c r="O28" s="91"/>
      <c r="P28" s="39"/>
      <c r="Q28" s="48"/>
      <c r="R28" s="71"/>
      <c r="S28" s="71"/>
      <c r="T28" s="47"/>
      <c r="U28" s="42"/>
      <c r="V28" s="70"/>
      <c r="W28" s="46"/>
      <c r="X28" s="46"/>
      <c r="Y28" s="47"/>
      <c r="Z28" s="39"/>
      <c r="AA28" s="101"/>
      <c r="AB28" s="46"/>
      <c r="AC28" s="46"/>
      <c r="AD28" s="47"/>
      <c r="AE28" s="39"/>
      <c r="AF28" s="48"/>
      <c r="AG28" s="71"/>
      <c r="AH28" s="71"/>
      <c r="AI28" s="47"/>
      <c r="AJ28" s="42"/>
      <c r="AK28" s="70"/>
      <c r="AL28" s="46"/>
      <c r="AM28" s="46"/>
      <c r="AN28" s="47"/>
      <c r="AO28" s="39"/>
      <c r="AP28" s="48"/>
      <c r="AQ28" s="46"/>
      <c r="AR28" s="46"/>
      <c r="AS28" s="47"/>
      <c r="AT28" s="39"/>
      <c r="AU28" s="101"/>
      <c r="AV28" s="46"/>
      <c r="AW28" s="47"/>
      <c r="AX28" s="47"/>
      <c r="AY28" s="39"/>
      <c r="AZ28" s="48"/>
      <c r="BA28" s="51"/>
    </row>
    <row r="29" spans="1:53" s="8" customFormat="1" ht="15" customHeight="1">
      <c r="A29" s="43">
        <v>8</v>
      </c>
      <c r="B29" s="44" t="s">
        <v>35</v>
      </c>
      <c r="C29" s="45">
        <f t="shared" si="24"/>
        <v>12.6</v>
      </c>
      <c r="D29" s="46">
        <f t="shared" si="0"/>
        <v>12.6</v>
      </c>
      <c r="E29" s="47">
        <f t="shared" si="22"/>
        <v>247.8</v>
      </c>
      <c r="F29" s="39">
        <f t="shared" si="25"/>
        <v>235.20000000000002</v>
      </c>
      <c r="G29" s="48">
        <f t="shared" si="26"/>
        <v>19.666666666666668</v>
      </c>
      <c r="H29" s="46">
        <v>12.6</v>
      </c>
      <c r="I29" s="46">
        <v>12.6</v>
      </c>
      <c r="J29" s="46">
        <v>201</v>
      </c>
      <c r="K29" s="39">
        <f t="shared" si="27"/>
        <v>188.4</v>
      </c>
      <c r="L29" s="48"/>
      <c r="M29" s="49">
        <f aca="true" t="shared" si="29" ref="M29:M36">R29+W29+AB29+AG29+AL29+AQ29+AV29</f>
        <v>0</v>
      </c>
      <c r="N29" s="50">
        <f t="shared" si="28"/>
        <v>0</v>
      </c>
      <c r="O29" s="67">
        <f aca="true" t="shared" si="30" ref="O29:O36">T29+Y29+AD29+AI29+AN29+AS29+AX29</f>
        <v>46.800000000000004</v>
      </c>
      <c r="P29" s="39">
        <f aca="true" t="shared" si="31" ref="P29:P37">O29-N29</f>
        <v>46.800000000000004</v>
      </c>
      <c r="Q29" s="48"/>
      <c r="R29" s="71"/>
      <c r="S29" s="71"/>
      <c r="T29" s="47"/>
      <c r="U29" s="42"/>
      <c r="V29" s="70"/>
      <c r="W29" s="46"/>
      <c r="X29" s="46"/>
      <c r="Y29" s="47"/>
      <c r="Z29" s="39"/>
      <c r="AA29" s="101"/>
      <c r="AB29" s="46"/>
      <c r="AC29" s="46"/>
      <c r="AD29" s="47">
        <v>15.5</v>
      </c>
      <c r="AE29" s="39">
        <f>AD29-AC29</f>
        <v>15.5</v>
      </c>
      <c r="AF29" s="48"/>
      <c r="AG29" s="71"/>
      <c r="AH29" s="71"/>
      <c r="AI29" s="47">
        <v>1.6</v>
      </c>
      <c r="AJ29" s="42"/>
      <c r="AK29" s="70"/>
      <c r="AL29" s="46"/>
      <c r="AM29" s="46"/>
      <c r="AN29" s="47">
        <v>28</v>
      </c>
      <c r="AO29" s="39">
        <f>AN29-AM29</f>
        <v>28</v>
      </c>
      <c r="AP29" s="48"/>
      <c r="AQ29" s="46"/>
      <c r="AR29" s="46"/>
      <c r="AS29" s="47">
        <v>1.7</v>
      </c>
      <c r="AT29" s="39"/>
      <c r="AU29" s="101"/>
      <c r="AV29" s="46"/>
      <c r="AW29" s="47"/>
      <c r="AX29" s="47"/>
      <c r="AY29" s="39"/>
      <c r="AZ29" s="48"/>
      <c r="BA29" s="51"/>
    </row>
    <row r="30" spans="1:53" s="8" customFormat="1" ht="15" customHeight="1">
      <c r="A30" s="43">
        <v>9</v>
      </c>
      <c r="B30" s="44" t="s">
        <v>4</v>
      </c>
      <c r="C30" s="45">
        <f t="shared" si="24"/>
        <v>0</v>
      </c>
      <c r="D30" s="46">
        <f t="shared" si="0"/>
        <v>0</v>
      </c>
      <c r="E30" s="47">
        <f t="shared" si="22"/>
        <v>969.3</v>
      </c>
      <c r="F30" s="39">
        <f t="shared" si="25"/>
        <v>969.3</v>
      </c>
      <c r="G30" s="101"/>
      <c r="H30" s="46"/>
      <c r="I30" s="138"/>
      <c r="J30" s="47">
        <v>969.3</v>
      </c>
      <c r="K30" s="39"/>
      <c r="L30" s="101"/>
      <c r="M30" s="49">
        <f t="shared" si="29"/>
        <v>0</v>
      </c>
      <c r="N30" s="49">
        <f>S30+X30+AC30+AH30+AM30+AR30+AW30</f>
        <v>0</v>
      </c>
      <c r="O30" s="67">
        <f t="shared" si="30"/>
        <v>0</v>
      </c>
      <c r="P30" s="39">
        <f t="shared" si="31"/>
        <v>0</v>
      </c>
      <c r="Q30" s="48"/>
      <c r="R30" s="71"/>
      <c r="S30" s="71"/>
      <c r="T30" s="47"/>
      <c r="U30" s="42"/>
      <c r="V30" s="70"/>
      <c r="W30" s="46"/>
      <c r="X30" s="46"/>
      <c r="Y30" s="47"/>
      <c r="Z30" s="39"/>
      <c r="AA30" s="102"/>
      <c r="AB30" s="46"/>
      <c r="AC30" s="46"/>
      <c r="AD30" s="47"/>
      <c r="AE30" s="39"/>
      <c r="AF30" s="48"/>
      <c r="AG30" s="71"/>
      <c r="AH30" s="71"/>
      <c r="AI30" s="47"/>
      <c r="AJ30" s="42"/>
      <c r="AK30" s="70"/>
      <c r="AL30" s="46"/>
      <c r="AM30" s="46"/>
      <c r="AN30" s="47"/>
      <c r="AO30" s="39"/>
      <c r="AP30" s="48"/>
      <c r="AQ30" s="46"/>
      <c r="AR30" s="46"/>
      <c r="AS30" s="47"/>
      <c r="AT30" s="39"/>
      <c r="AU30" s="101"/>
      <c r="AV30" s="46"/>
      <c r="AW30" s="47"/>
      <c r="AX30" s="47"/>
      <c r="AY30" s="39"/>
      <c r="AZ30" s="48"/>
      <c r="BA30" s="51"/>
    </row>
    <row r="31" spans="1:53" s="8" customFormat="1" ht="15" customHeight="1">
      <c r="A31" s="43">
        <v>10</v>
      </c>
      <c r="B31" s="72" t="s">
        <v>36</v>
      </c>
      <c r="C31" s="46">
        <f t="shared" si="24"/>
        <v>3723.6</v>
      </c>
      <c r="D31" s="46">
        <f t="shared" si="0"/>
        <v>3723.6</v>
      </c>
      <c r="E31" s="47">
        <f t="shared" si="22"/>
        <v>9135.6</v>
      </c>
      <c r="F31" s="39">
        <f t="shared" si="25"/>
        <v>5412</v>
      </c>
      <c r="G31" s="48">
        <f>E31/C31</f>
        <v>2.453432162423461</v>
      </c>
      <c r="H31" s="46">
        <v>3008.5</v>
      </c>
      <c r="I31" s="46">
        <v>3008.5</v>
      </c>
      <c r="J31" s="46">
        <v>8299.6</v>
      </c>
      <c r="K31" s="39">
        <f t="shared" si="27"/>
        <v>5291.1</v>
      </c>
      <c r="L31" s="48"/>
      <c r="M31" s="49">
        <f t="shared" si="29"/>
        <v>715.1</v>
      </c>
      <c r="N31" s="50">
        <f t="shared" si="28"/>
        <v>715.1</v>
      </c>
      <c r="O31" s="67">
        <f t="shared" si="30"/>
        <v>836</v>
      </c>
      <c r="P31" s="39">
        <f t="shared" si="31"/>
        <v>120.89999999999998</v>
      </c>
      <c r="Q31" s="48">
        <f>O31/M31</f>
        <v>1.1690672633198154</v>
      </c>
      <c r="R31" s="46"/>
      <c r="S31" s="46"/>
      <c r="T31" s="47"/>
      <c r="U31" s="39"/>
      <c r="V31" s="48"/>
      <c r="W31" s="46"/>
      <c r="X31" s="46"/>
      <c r="Y31" s="47"/>
      <c r="Z31" s="39"/>
      <c r="AA31" s="102"/>
      <c r="AB31" s="46"/>
      <c r="AC31" s="46"/>
      <c r="AD31" s="47"/>
      <c r="AE31" s="69"/>
      <c r="AF31" s="74"/>
      <c r="AG31" s="46">
        <v>715.1</v>
      </c>
      <c r="AH31" s="46">
        <v>715.1</v>
      </c>
      <c r="AI31" s="47">
        <v>836</v>
      </c>
      <c r="AJ31" s="39">
        <f aca="true" t="shared" si="32" ref="AJ31:AJ37">AI31-AH31</f>
        <v>120.89999999999998</v>
      </c>
      <c r="AK31" s="48"/>
      <c r="AL31" s="46"/>
      <c r="AM31" s="46"/>
      <c r="AN31" s="47"/>
      <c r="AO31" s="39"/>
      <c r="AP31" s="48"/>
      <c r="AQ31" s="46"/>
      <c r="AR31" s="46"/>
      <c r="AS31" s="47"/>
      <c r="AT31" s="39"/>
      <c r="AU31" s="101"/>
      <c r="AV31" s="46"/>
      <c r="AW31" s="47"/>
      <c r="AX31" s="47"/>
      <c r="AY31" s="39"/>
      <c r="AZ31" s="58"/>
      <c r="BA31" s="51"/>
    </row>
    <row r="32" spans="1:53" s="8" customFormat="1" ht="36.75" customHeight="1">
      <c r="A32" s="43"/>
      <c r="B32" s="112" t="s">
        <v>47</v>
      </c>
      <c r="C32" s="46">
        <f>H32+M32</f>
        <v>31.2</v>
      </c>
      <c r="D32" s="46">
        <f>I32+N32</f>
        <v>31.2</v>
      </c>
      <c r="E32" s="47">
        <f>J32+O32</f>
        <v>94</v>
      </c>
      <c r="F32" s="39">
        <f>E32-D32</f>
        <v>62.8</v>
      </c>
      <c r="G32" s="48">
        <f>E32/C32</f>
        <v>3.0128205128205128</v>
      </c>
      <c r="H32" s="46"/>
      <c r="I32" s="138"/>
      <c r="J32" s="46">
        <v>52</v>
      </c>
      <c r="K32" s="39">
        <f t="shared" si="27"/>
        <v>52</v>
      </c>
      <c r="L32" s="48"/>
      <c r="M32" s="49">
        <f>R32+W32+AB32+AG32+AL32+AQ32+AV32</f>
        <v>31.2</v>
      </c>
      <c r="N32" s="50">
        <f>S32+X32+AC32+AH32+AM32+AR32+AW32</f>
        <v>31.2</v>
      </c>
      <c r="O32" s="67">
        <f t="shared" si="30"/>
        <v>42</v>
      </c>
      <c r="P32" s="39">
        <f t="shared" si="31"/>
        <v>10.8</v>
      </c>
      <c r="Q32" s="48"/>
      <c r="R32" s="46"/>
      <c r="S32" s="46"/>
      <c r="T32" s="47"/>
      <c r="U32" s="39"/>
      <c r="V32" s="48"/>
      <c r="W32" s="46"/>
      <c r="X32" s="46"/>
      <c r="Y32" s="47"/>
      <c r="Z32" s="39"/>
      <c r="AA32" s="102"/>
      <c r="AB32" s="46"/>
      <c r="AC32" s="46"/>
      <c r="AD32" s="47"/>
      <c r="AE32" s="69"/>
      <c r="AF32" s="74"/>
      <c r="AG32" s="46">
        <v>31.2</v>
      </c>
      <c r="AH32" s="46">
        <v>31.2</v>
      </c>
      <c r="AI32" s="47">
        <v>42</v>
      </c>
      <c r="AJ32" s="39">
        <f t="shared" si="32"/>
        <v>10.8</v>
      </c>
      <c r="AK32" s="48"/>
      <c r="AL32" s="46"/>
      <c r="AM32" s="46"/>
      <c r="AN32" s="47"/>
      <c r="AO32" s="39"/>
      <c r="AP32" s="48"/>
      <c r="AQ32" s="46"/>
      <c r="AR32" s="46"/>
      <c r="AS32" s="47"/>
      <c r="AT32" s="39"/>
      <c r="AU32" s="101"/>
      <c r="AV32" s="46"/>
      <c r="AW32" s="47"/>
      <c r="AX32" s="47"/>
      <c r="AY32" s="39"/>
      <c r="AZ32" s="58"/>
      <c r="BA32" s="51"/>
    </row>
    <row r="33" spans="1:53" s="8" customFormat="1" ht="15" customHeight="1">
      <c r="A33" s="43">
        <v>11</v>
      </c>
      <c r="B33" s="72" t="s">
        <v>37</v>
      </c>
      <c r="C33" s="46">
        <f t="shared" si="24"/>
        <v>0</v>
      </c>
      <c r="D33" s="46">
        <f t="shared" si="0"/>
        <v>0</v>
      </c>
      <c r="E33" s="47">
        <f t="shared" si="22"/>
        <v>160</v>
      </c>
      <c r="F33" s="39">
        <f t="shared" si="25"/>
        <v>160</v>
      </c>
      <c r="G33" s="48"/>
      <c r="H33" s="46"/>
      <c r="I33" s="138"/>
      <c r="J33" s="46">
        <v>160</v>
      </c>
      <c r="K33" s="39">
        <f t="shared" si="27"/>
        <v>160</v>
      </c>
      <c r="L33" s="48"/>
      <c r="M33" s="49">
        <f t="shared" si="29"/>
        <v>0</v>
      </c>
      <c r="N33" s="50">
        <f t="shared" si="28"/>
        <v>0</v>
      </c>
      <c r="O33" s="67">
        <f t="shared" si="30"/>
        <v>0</v>
      </c>
      <c r="P33" s="39">
        <f t="shared" si="31"/>
        <v>0</v>
      </c>
      <c r="Q33" s="48"/>
      <c r="R33" s="46"/>
      <c r="S33" s="46"/>
      <c r="T33" s="47"/>
      <c r="U33" s="39"/>
      <c r="V33" s="48"/>
      <c r="W33" s="46"/>
      <c r="X33" s="46"/>
      <c r="Y33" s="47"/>
      <c r="Z33" s="39"/>
      <c r="AA33" s="102"/>
      <c r="AB33" s="46"/>
      <c r="AC33" s="46"/>
      <c r="AD33" s="47"/>
      <c r="AE33" s="39"/>
      <c r="AF33" s="48"/>
      <c r="AG33" s="138"/>
      <c r="AH33" s="46"/>
      <c r="AI33" s="47"/>
      <c r="AJ33" s="39"/>
      <c r="AK33" s="48"/>
      <c r="AL33" s="46"/>
      <c r="AM33" s="46"/>
      <c r="AN33" s="47"/>
      <c r="AO33" s="39"/>
      <c r="AP33" s="48"/>
      <c r="AQ33" s="46"/>
      <c r="AR33" s="46"/>
      <c r="AS33" s="47"/>
      <c r="AT33" s="39"/>
      <c r="AU33" s="101"/>
      <c r="AV33" s="46"/>
      <c r="AW33" s="47"/>
      <c r="AX33" s="47"/>
      <c r="AY33" s="39"/>
      <c r="AZ33" s="48"/>
      <c r="BA33" s="51"/>
    </row>
    <row r="34" spans="1:53" s="8" customFormat="1" ht="15" customHeight="1">
      <c r="A34" s="43">
        <v>12</v>
      </c>
      <c r="B34" s="73" t="s">
        <v>18</v>
      </c>
      <c r="C34" s="46">
        <f t="shared" si="24"/>
        <v>2708.4</v>
      </c>
      <c r="D34" s="46">
        <f t="shared" si="0"/>
        <v>2708.4</v>
      </c>
      <c r="E34" s="47">
        <f t="shared" si="22"/>
        <v>3451.8</v>
      </c>
      <c r="F34" s="39">
        <f t="shared" si="25"/>
        <v>743.4000000000001</v>
      </c>
      <c r="G34" s="48">
        <f>E34/C34</f>
        <v>1.274479397430217</v>
      </c>
      <c r="H34" s="92">
        <v>2511.9</v>
      </c>
      <c r="I34" s="46">
        <v>2511.9</v>
      </c>
      <c r="J34" s="46">
        <v>3245.3</v>
      </c>
      <c r="K34" s="39">
        <f>J34-I34</f>
        <v>733.4000000000001</v>
      </c>
      <c r="L34" s="48">
        <f>J34/H34</f>
        <v>1.2919702217444962</v>
      </c>
      <c r="M34" s="49">
        <f t="shared" si="29"/>
        <v>196.5</v>
      </c>
      <c r="N34" s="50">
        <f>S34+X34+AC34+AH34+AM34+AR34+AW34</f>
        <v>196.5</v>
      </c>
      <c r="O34" s="67">
        <f t="shared" si="30"/>
        <v>206.5</v>
      </c>
      <c r="P34" s="39">
        <f t="shared" si="31"/>
        <v>10</v>
      </c>
      <c r="Q34" s="58"/>
      <c r="R34" s="71"/>
      <c r="S34" s="71"/>
      <c r="T34" s="47"/>
      <c r="U34" s="42"/>
      <c r="V34" s="70"/>
      <c r="W34" s="46"/>
      <c r="X34" s="46"/>
      <c r="Y34" s="47"/>
      <c r="Z34" s="39"/>
      <c r="AA34" s="104"/>
      <c r="AB34" s="46"/>
      <c r="AC34" s="46"/>
      <c r="AD34" s="47"/>
      <c r="AE34" s="39"/>
      <c r="AF34" s="48"/>
      <c r="AG34" s="71">
        <v>196.5</v>
      </c>
      <c r="AH34" s="71">
        <v>196.5</v>
      </c>
      <c r="AI34" s="47">
        <v>206.5</v>
      </c>
      <c r="AJ34" s="39">
        <f t="shared" si="32"/>
        <v>10</v>
      </c>
      <c r="AK34" s="103"/>
      <c r="AL34" s="46"/>
      <c r="AM34" s="46"/>
      <c r="AN34" s="47"/>
      <c r="AO34" s="39"/>
      <c r="AP34" s="48"/>
      <c r="AQ34" s="46"/>
      <c r="AR34" s="46"/>
      <c r="AS34" s="47"/>
      <c r="AT34" s="39"/>
      <c r="AU34" s="101"/>
      <c r="AV34" s="46"/>
      <c r="AW34" s="47"/>
      <c r="AX34" s="47"/>
      <c r="AY34" s="39"/>
      <c r="AZ34" s="58"/>
      <c r="BA34" s="51"/>
    </row>
    <row r="35" spans="1:53" s="9" customFormat="1" ht="18">
      <c r="A35" s="62"/>
      <c r="B35" s="112" t="s">
        <v>38</v>
      </c>
      <c r="C35" s="55">
        <f t="shared" si="24"/>
        <v>132.5</v>
      </c>
      <c r="D35" s="55">
        <f>I35+N35</f>
        <v>43.8</v>
      </c>
      <c r="E35" s="55">
        <f t="shared" si="22"/>
        <v>58.49999999999999</v>
      </c>
      <c r="F35" s="57">
        <f t="shared" si="25"/>
        <v>14.699999999999996</v>
      </c>
      <c r="G35" s="58">
        <f>E35/C35</f>
        <v>0.4415094339622641</v>
      </c>
      <c r="H35" s="56"/>
      <c r="I35" s="136"/>
      <c r="J35" s="55">
        <v>9</v>
      </c>
      <c r="K35" s="57"/>
      <c r="L35" s="102"/>
      <c r="M35" s="59">
        <f t="shared" si="29"/>
        <v>132.5</v>
      </c>
      <c r="N35" s="60">
        <f>S35+X35+AC35+AH35+AM35+AR35+AW35</f>
        <v>43.8</v>
      </c>
      <c r="O35" s="91">
        <f t="shared" si="30"/>
        <v>49.49999999999999</v>
      </c>
      <c r="P35" s="57">
        <f t="shared" si="31"/>
        <v>5.699999999999996</v>
      </c>
      <c r="Q35" s="58">
        <f>O35/M35</f>
        <v>0.37358490566037733</v>
      </c>
      <c r="R35" s="68">
        <v>8.1</v>
      </c>
      <c r="S35" s="68">
        <v>1.7</v>
      </c>
      <c r="T35" s="56">
        <v>1.7</v>
      </c>
      <c r="U35" s="57">
        <f>T35-S35</f>
        <v>0</v>
      </c>
      <c r="V35" s="58">
        <f>T35/R35</f>
        <v>0.20987654320987656</v>
      </c>
      <c r="W35" s="55">
        <v>22</v>
      </c>
      <c r="X35" s="55">
        <v>3.2</v>
      </c>
      <c r="Y35" s="56">
        <v>3.2</v>
      </c>
      <c r="Z35" s="69">
        <f>Y35-X35</f>
        <v>0</v>
      </c>
      <c r="AA35" s="58">
        <f>Y35/W35</f>
        <v>0.14545454545454548</v>
      </c>
      <c r="AB35" s="55">
        <v>16.8</v>
      </c>
      <c r="AC35" s="55">
        <v>4</v>
      </c>
      <c r="AD35" s="56">
        <v>4</v>
      </c>
      <c r="AE35" s="69">
        <f>AD35-AC35</f>
        <v>0</v>
      </c>
      <c r="AF35" s="74">
        <f>AD35/AB35</f>
        <v>0.23809523809523808</v>
      </c>
      <c r="AG35" s="68">
        <v>41.8</v>
      </c>
      <c r="AH35" s="68">
        <v>27</v>
      </c>
      <c r="AI35" s="56">
        <v>26</v>
      </c>
      <c r="AJ35" s="69">
        <f t="shared" si="32"/>
        <v>-1</v>
      </c>
      <c r="AK35" s="74">
        <f>AI35/AG35</f>
        <v>0.6220095693779905</v>
      </c>
      <c r="AL35" s="55">
        <v>30.8</v>
      </c>
      <c r="AM35" s="55">
        <v>3.4</v>
      </c>
      <c r="AN35" s="56">
        <v>3.4</v>
      </c>
      <c r="AO35" s="57">
        <f>AN35-AM35</f>
        <v>0</v>
      </c>
      <c r="AP35" s="58">
        <f>AN35/AL35</f>
        <v>0.11038961038961038</v>
      </c>
      <c r="AQ35" s="55">
        <v>3.6</v>
      </c>
      <c r="AR35" s="55">
        <v>3.6</v>
      </c>
      <c r="AS35" s="56">
        <v>10.3</v>
      </c>
      <c r="AT35" s="57">
        <f>AS35-AR35</f>
        <v>6.700000000000001</v>
      </c>
      <c r="AU35" s="58">
        <f>AS35/AQ35</f>
        <v>2.861111111111111</v>
      </c>
      <c r="AV35" s="55">
        <v>9.4</v>
      </c>
      <c r="AW35" s="56">
        <v>0.9</v>
      </c>
      <c r="AX35" s="56">
        <v>0.9</v>
      </c>
      <c r="AY35" s="57">
        <f>AX35-AW35</f>
        <v>0</v>
      </c>
      <c r="AZ35" s="58">
        <f>AX35/AV35</f>
        <v>0.09574468085106383</v>
      </c>
      <c r="BA35" s="63"/>
    </row>
    <row r="36" spans="1:53" s="8" customFormat="1" ht="15" customHeight="1" thickBot="1">
      <c r="A36" s="125">
        <v>13</v>
      </c>
      <c r="B36" s="126" t="s">
        <v>39</v>
      </c>
      <c r="C36" s="127">
        <f t="shared" si="24"/>
        <v>406.4</v>
      </c>
      <c r="D36" s="127">
        <f>I36+N36</f>
        <v>406.4</v>
      </c>
      <c r="E36" s="123">
        <f t="shared" si="22"/>
        <v>446.40000000000003</v>
      </c>
      <c r="F36" s="128">
        <f t="shared" si="25"/>
        <v>40.00000000000006</v>
      </c>
      <c r="G36" s="48">
        <f>E36/C36</f>
        <v>1.0984251968503937</v>
      </c>
      <c r="H36" s="119"/>
      <c r="I36" s="139"/>
      <c r="J36" s="129">
        <v>28.8</v>
      </c>
      <c r="K36" s="130">
        <f>J36-I36</f>
        <v>28.8</v>
      </c>
      <c r="L36" s="117"/>
      <c r="M36" s="131">
        <f t="shared" si="29"/>
        <v>406.4</v>
      </c>
      <c r="N36" s="132">
        <f>S36+X36+AC36+AH36+AM36+AR36+AW36</f>
        <v>406.4</v>
      </c>
      <c r="O36" s="129">
        <f t="shared" si="30"/>
        <v>417.6</v>
      </c>
      <c r="P36" s="133">
        <f t="shared" si="31"/>
        <v>11.200000000000045</v>
      </c>
      <c r="Q36" s="58">
        <f>O36/M36</f>
        <v>1.0275590551181104</v>
      </c>
      <c r="R36" s="116"/>
      <c r="S36" s="122"/>
      <c r="T36" s="123"/>
      <c r="U36" s="122"/>
      <c r="V36" s="124"/>
      <c r="W36" s="121"/>
      <c r="X36" s="119"/>
      <c r="Y36" s="114"/>
      <c r="Z36" s="118"/>
      <c r="AA36" s="120"/>
      <c r="AB36" s="119"/>
      <c r="AC36" s="119"/>
      <c r="AD36" s="114"/>
      <c r="AE36" s="118"/>
      <c r="AF36" s="117"/>
      <c r="AG36" s="116">
        <v>406.4</v>
      </c>
      <c r="AH36" s="115">
        <v>406.4</v>
      </c>
      <c r="AI36" s="114">
        <v>417.6</v>
      </c>
      <c r="AJ36" s="39">
        <f t="shared" si="32"/>
        <v>11.200000000000045</v>
      </c>
      <c r="AK36" s="70"/>
      <c r="AL36" s="46"/>
      <c r="AM36" s="46"/>
      <c r="AN36" s="47"/>
      <c r="AO36" s="39"/>
      <c r="AP36" s="48"/>
      <c r="AQ36" s="46"/>
      <c r="AR36" s="46"/>
      <c r="AS36" s="47"/>
      <c r="AT36" s="39"/>
      <c r="AU36" s="101"/>
      <c r="AV36" s="46"/>
      <c r="AW36" s="47"/>
      <c r="AX36" s="47"/>
      <c r="AY36" s="39"/>
      <c r="AZ36" s="48"/>
      <c r="BA36" s="51"/>
    </row>
    <row r="37" spans="1:53" s="86" customFormat="1" ht="15" customHeight="1" thickBot="1">
      <c r="A37" s="75"/>
      <c r="B37" s="76" t="s">
        <v>5</v>
      </c>
      <c r="C37" s="77">
        <f t="shared" si="24"/>
        <v>238438.19999999998</v>
      </c>
      <c r="D37" s="78">
        <f>I37+N37</f>
        <v>162011.30000000002</v>
      </c>
      <c r="E37" s="78">
        <f>J37+O37+0.1</f>
        <v>196937.80000000002</v>
      </c>
      <c r="F37" s="79">
        <f t="shared" si="25"/>
        <v>34926.5</v>
      </c>
      <c r="G37" s="82">
        <f>E37/C37</f>
        <v>0.8259490299792568</v>
      </c>
      <c r="H37" s="84">
        <f>H6+H19</f>
        <v>149233.8</v>
      </c>
      <c r="I37" s="81">
        <f>I6+I19</f>
        <v>108193.90000000002</v>
      </c>
      <c r="J37" s="78">
        <f>J6+J19</f>
        <v>133871.1</v>
      </c>
      <c r="K37" s="81">
        <f>J37-I37</f>
        <v>25677.199999999983</v>
      </c>
      <c r="L37" s="80">
        <f>J37/H37</f>
        <v>0.8970561628799911</v>
      </c>
      <c r="M37" s="77">
        <f>M6+M19</f>
        <v>89204.4</v>
      </c>
      <c r="N37" s="81">
        <f>N6+N19</f>
        <v>53817.399999999994</v>
      </c>
      <c r="O37" s="78">
        <f>O6+O19</f>
        <v>63066.600000000006</v>
      </c>
      <c r="P37" s="79">
        <f t="shared" si="31"/>
        <v>9249.200000000012</v>
      </c>
      <c r="Q37" s="82">
        <f>O37/M37</f>
        <v>0.7069897897413133</v>
      </c>
      <c r="R37" s="79">
        <f>R6+R19</f>
        <v>1659.1000000000001</v>
      </c>
      <c r="S37" s="78">
        <f>S6+S19</f>
        <v>649</v>
      </c>
      <c r="T37" s="78">
        <f>T6+T19</f>
        <v>836.4000000000001</v>
      </c>
      <c r="U37" s="79">
        <f>T37-S37</f>
        <v>187.4000000000001</v>
      </c>
      <c r="V37" s="80">
        <f>T37/R37</f>
        <v>0.5041287445000302</v>
      </c>
      <c r="W37" s="79">
        <f>W6+W19</f>
        <v>4065.5999999999995</v>
      </c>
      <c r="X37" s="81">
        <f>X6+X19</f>
        <v>1771.4000000000003</v>
      </c>
      <c r="Y37" s="81">
        <f>Y6+Y19</f>
        <v>2238.2</v>
      </c>
      <c r="Z37" s="81">
        <f>Y37-X37</f>
        <v>466.7999999999995</v>
      </c>
      <c r="AA37" s="80">
        <f>Y37/W37</f>
        <v>0.550521448248721</v>
      </c>
      <c r="AB37" s="84">
        <f>AB6+AB19</f>
        <v>6226</v>
      </c>
      <c r="AC37" s="81">
        <f>AC6+AC19</f>
        <v>3807.1</v>
      </c>
      <c r="AD37" s="81">
        <f>AD6+AD19-0.1</f>
        <v>4057.2999999999997</v>
      </c>
      <c r="AE37" s="81">
        <f>AD37-AC37</f>
        <v>250.19999999999982</v>
      </c>
      <c r="AF37" s="80">
        <f>AD37/AB37</f>
        <v>0.6516704143912624</v>
      </c>
      <c r="AG37" s="79">
        <f>AG6+AG19</f>
        <v>54638.6</v>
      </c>
      <c r="AH37" s="78">
        <f>AH6+AH19</f>
        <v>34246.299999999996</v>
      </c>
      <c r="AI37" s="81">
        <f>AI6+AI19+0.1</f>
        <v>39786.8</v>
      </c>
      <c r="AJ37" s="81">
        <f t="shared" si="32"/>
        <v>5540.500000000007</v>
      </c>
      <c r="AK37" s="82">
        <f>AI37/AG37</f>
        <v>0.7281811759452109</v>
      </c>
      <c r="AL37" s="83">
        <f>AL6+AL19</f>
        <v>12157</v>
      </c>
      <c r="AM37" s="81">
        <f>AM6+AM19</f>
        <v>7696.3</v>
      </c>
      <c r="AN37" s="81">
        <f>AN6+AN19</f>
        <v>9267.300000000001</v>
      </c>
      <c r="AO37" s="83">
        <f>AN37-AM37</f>
        <v>1571.000000000001</v>
      </c>
      <c r="AP37" s="82">
        <f>AN37/AL37</f>
        <v>0.7623015546598668</v>
      </c>
      <c r="AQ37" s="84">
        <f>AQ6+AQ19</f>
        <v>5933.900000000001</v>
      </c>
      <c r="AR37" s="81">
        <f>AR6+AR19</f>
        <v>3169.8</v>
      </c>
      <c r="AS37" s="81">
        <f>AS6+AS19</f>
        <v>3925.2999999999997</v>
      </c>
      <c r="AT37" s="83">
        <f>AS37-AR37</f>
        <v>755.4999999999995</v>
      </c>
      <c r="AU37" s="82">
        <f>AS37/AQ37</f>
        <v>0.6615042383592578</v>
      </c>
      <c r="AV37" s="83">
        <f>AV6+AV19</f>
        <v>4524.2</v>
      </c>
      <c r="AW37" s="81">
        <f>AW6+AW19</f>
        <v>2477.5</v>
      </c>
      <c r="AX37" s="81">
        <f>AX6+AX19</f>
        <v>2955.3</v>
      </c>
      <c r="AY37" s="83">
        <f>AX37-AW37</f>
        <v>477.8000000000002</v>
      </c>
      <c r="AZ37" s="82">
        <f>AX37/AV37</f>
        <v>0.6532204588656558</v>
      </c>
      <c r="BA37" s="85"/>
    </row>
    <row r="38" spans="1:53" s="9" customFormat="1" ht="18">
      <c r="A38" s="155" t="s">
        <v>23</v>
      </c>
      <c r="B38" s="155"/>
      <c r="C38" s="155"/>
      <c r="D38" s="155"/>
      <c r="E38" s="155"/>
      <c r="F38" s="155"/>
      <c r="G38" s="155"/>
      <c r="H38" s="155"/>
      <c r="I38" s="155"/>
      <c r="J38" s="88"/>
      <c r="K38" s="87"/>
      <c r="L38" s="87"/>
      <c r="M38" s="88"/>
      <c r="N38" s="88"/>
      <c r="O38" s="88"/>
      <c r="P38" s="88"/>
      <c r="Q38" s="88"/>
      <c r="R38" s="89"/>
      <c r="S38" s="89"/>
      <c r="T38" s="100"/>
      <c r="U38" s="89"/>
      <c r="V38" s="89"/>
      <c r="W38" s="89"/>
      <c r="X38" s="89"/>
      <c r="Y38" s="89"/>
      <c r="Z38" s="89"/>
      <c r="AA38" s="89"/>
      <c r="AB38" s="89"/>
      <c r="AC38" s="90"/>
      <c r="AD38" s="100" t="s">
        <v>27</v>
      </c>
      <c r="AE38" s="89"/>
      <c r="AF38" s="89"/>
      <c r="AG38" s="89"/>
      <c r="AH38" s="89"/>
      <c r="AI38" s="89"/>
      <c r="AJ38" s="89"/>
      <c r="AK38" s="89"/>
      <c r="AL38" s="89"/>
      <c r="AM38" s="89"/>
      <c r="AN38" s="88"/>
      <c r="AO38" s="89"/>
      <c r="AP38" s="89"/>
      <c r="AQ38" s="106"/>
      <c r="AR38" s="89"/>
      <c r="AS38" s="105"/>
      <c r="AT38" s="89"/>
      <c r="AU38" s="89"/>
      <c r="AV38" s="89"/>
      <c r="AW38" s="89"/>
      <c r="AX38" s="89"/>
      <c r="AY38" s="89"/>
      <c r="AZ38" s="89"/>
      <c r="BA38" s="24"/>
    </row>
    <row r="39" spans="7:27" ht="18">
      <c r="G39" s="140"/>
      <c r="L39" s="140"/>
      <c r="Q39" s="140"/>
      <c r="V39" s="140"/>
      <c r="W39" s="140"/>
      <c r="X39" s="140"/>
      <c r="Y39" s="142"/>
      <c r="Z39" s="140"/>
      <c r="AA39" s="140"/>
    </row>
    <row r="40" spans="7:27" ht="18">
      <c r="G40" s="140"/>
      <c r="L40" s="140"/>
      <c r="Q40" s="140"/>
      <c r="V40" s="140"/>
      <c r="W40" s="140"/>
      <c r="X40" s="140"/>
      <c r="Y40" s="142"/>
      <c r="Z40" s="140"/>
      <c r="AA40" s="140"/>
    </row>
    <row r="41" spans="7:27" ht="18">
      <c r="G41" s="140"/>
      <c r="L41" s="140"/>
      <c r="Q41" s="140"/>
      <c r="V41" s="140"/>
      <c r="W41" s="140"/>
      <c r="X41" s="140"/>
      <c r="Y41" s="142"/>
      <c r="Z41" s="140"/>
      <c r="AA41" s="140"/>
    </row>
    <row r="42" spans="7:27" ht="18">
      <c r="G42" s="140"/>
      <c r="L42" s="140"/>
      <c r="Q42" s="140"/>
      <c r="V42" s="140"/>
      <c r="W42" s="140"/>
      <c r="X42" s="140"/>
      <c r="Y42" s="142"/>
      <c r="Z42" s="140"/>
      <c r="AA42" s="140"/>
    </row>
    <row r="43" spans="7:27" ht="18">
      <c r="G43" s="140"/>
      <c r="L43" s="140"/>
      <c r="Q43" s="140"/>
      <c r="V43" s="140"/>
      <c r="W43" s="140"/>
      <c r="X43" s="140"/>
      <c r="Y43" s="142"/>
      <c r="Z43" s="140"/>
      <c r="AA43" s="140"/>
    </row>
    <row r="44" spans="7:27" ht="18">
      <c r="G44" s="140"/>
      <c r="L44" s="140"/>
      <c r="Q44" s="140"/>
      <c r="V44" s="140"/>
      <c r="W44" s="140"/>
      <c r="X44" s="140"/>
      <c r="Y44" s="142"/>
      <c r="Z44" s="140"/>
      <c r="AA44" s="140"/>
    </row>
    <row r="45" spans="7:27" ht="18">
      <c r="G45" s="140"/>
      <c r="L45" s="140"/>
      <c r="Q45" s="140"/>
      <c r="V45" s="140"/>
      <c r="W45" s="140"/>
      <c r="X45" s="140"/>
      <c r="Y45" s="142"/>
      <c r="Z45" s="140"/>
      <c r="AA45" s="140"/>
    </row>
    <row r="46" spans="7:27" ht="18">
      <c r="G46" s="140"/>
      <c r="L46" s="140"/>
      <c r="Q46" s="140"/>
      <c r="V46" s="140"/>
      <c r="W46" s="140"/>
      <c r="X46" s="140"/>
      <c r="Y46" s="142"/>
      <c r="Z46" s="140"/>
      <c r="AA46" s="140"/>
    </row>
    <row r="47" spans="7:27" ht="18">
      <c r="G47" s="140"/>
      <c r="L47" s="140"/>
      <c r="Q47" s="140"/>
      <c r="V47" s="140"/>
      <c r="W47" s="140"/>
      <c r="X47" s="140"/>
      <c r="Y47" s="142"/>
      <c r="Z47" s="140"/>
      <c r="AA47" s="140"/>
    </row>
    <row r="48" spans="7:27" ht="18">
      <c r="G48" s="140"/>
      <c r="L48" s="140"/>
      <c r="Q48" s="140"/>
      <c r="V48" s="140"/>
      <c r="W48" s="140"/>
      <c r="X48" s="140"/>
      <c r="Y48" s="142"/>
      <c r="Z48" s="140"/>
      <c r="AA48" s="140"/>
    </row>
    <row r="49" spans="7:27" ht="18">
      <c r="G49" s="140"/>
      <c r="L49" s="140"/>
      <c r="Q49" s="140"/>
      <c r="V49" s="140"/>
      <c r="W49" s="140"/>
      <c r="X49" s="140"/>
      <c r="Y49" s="142"/>
      <c r="Z49" s="140"/>
      <c r="AA49" s="140"/>
    </row>
    <row r="50" spans="7:27" ht="18">
      <c r="G50" s="140"/>
      <c r="L50" s="140"/>
      <c r="Q50" s="140"/>
      <c r="V50" s="140"/>
      <c r="W50" s="140"/>
      <c r="X50" s="140"/>
      <c r="Y50" s="142"/>
      <c r="Z50" s="140"/>
      <c r="AA50" s="140"/>
    </row>
    <row r="51" spans="7:27" ht="18">
      <c r="G51" s="140"/>
      <c r="L51" s="140"/>
      <c r="Q51" s="140"/>
      <c r="V51" s="140"/>
      <c r="W51" s="140"/>
      <c r="X51" s="140"/>
      <c r="Y51" s="142"/>
      <c r="Z51" s="140"/>
      <c r="AA51" s="140"/>
    </row>
    <row r="52" spans="7:27" ht="18">
      <c r="G52" s="140"/>
      <c r="L52" s="140"/>
      <c r="Q52" s="140"/>
      <c r="V52" s="140"/>
      <c r="W52" s="140"/>
      <c r="X52" s="140"/>
      <c r="Y52" s="142"/>
      <c r="Z52" s="140"/>
      <c r="AA52" s="140"/>
    </row>
    <row r="53" spans="7:27" ht="18">
      <c r="G53" s="140"/>
      <c r="L53" s="140"/>
      <c r="Q53" s="140"/>
      <c r="V53" s="140"/>
      <c r="W53" s="140"/>
      <c r="X53" s="140"/>
      <c r="Y53" s="142"/>
      <c r="Z53" s="140"/>
      <c r="AA53" s="140"/>
    </row>
    <row r="54" spans="7:27" ht="18">
      <c r="G54" s="140"/>
      <c r="L54" s="140"/>
      <c r="Q54" s="140"/>
      <c r="V54" s="140"/>
      <c r="W54" s="140"/>
      <c r="X54" s="140"/>
      <c r="Y54" s="142"/>
      <c r="Z54" s="140"/>
      <c r="AA54" s="140"/>
    </row>
    <row r="55" spans="7:27" ht="18">
      <c r="G55" s="140"/>
      <c r="L55" s="140"/>
      <c r="Q55" s="140"/>
      <c r="V55" s="140"/>
      <c r="W55" s="140"/>
      <c r="X55" s="140"/>
      <c r="Y55" s="142"/>
      <c r="Z55" s="140"/>
      <c r="AA55" s="140"/>
    </row>
    <row r="56" spans="7:27" ht="18">
      <c r="G56" s="140"/>
      <c r="L56" s="140"/>
      <c r="Q56" s="140"/>
      <c r="V56" s="140"/>
      <c r="W56" s="140"/>
      <c r="X56" s="140"/>
      <c r="Y56" s="142"/>
      <c r="Z56" s="140"/>
      <c r="AA56" s="140"/>
    </row>
    <row r="57" spans="7:27" ht="18">
      <c r="G57" s="140"/>
      <c r="L57" s="140"/>
      <c r="Q57" s="140"/>
      <c r="V57" s="140"/>
      <c r="W57" s="140"/>
      <c r="X57" s="140"/>
      <c r="Y57" s="142"/>
      <c r="Z57" s="140"/>
      <c r="AA57" s="140"/>
    </row>
    <row r="58" spans="7:27" ht="18">
      <c r="G58" s="140"/>
      <c r="L58" s="140"/>
      <c r="Q58" s="140"/>
      <c r="V58" s="140"/>
      <c r="W58" s="140"/>
      <c r="X58" s="140"/>
      <c r="Y58" s="142"/>
      <c r="Z58" s="140"/>
      <c r="AA58" s="140"/>
    </row>
    <row r="59" spans="7:27" ht="18">
      <c r="G59" s="140"/>
      <c r="L59" s="140"/>
      <c r="Q59" s="140"/>
      <c r="V59" s="140"/>
      <c r="W59" s="140"/>
      <c r="X59" s="140"/>
      <c r="Y59" s="142"/>
      <c r="Z59" s="140"/>
      <c r="AA59" s="140"/>
    </row>
    <row r="60" spans="7:27" ht="18">
      <c r="G60" s="140"/>
      <c r="L60" s="140"/>
      <c r="Q60" s="140"/>
      <c r="V60" s="140"/>
      <c r="W60" s="140"/>
      <c r="X60" s="140"/>
      <c r="Y60" s="142"/>
      <c r="Z60" s="140"/>
      <c r="AA60" s="140"/>
    </row>
    <row r="61" spans="7:27" ht="18">
      <c r="G61" s="140"/>
      <c r="L61" s="140"/>
      <c r="Q61" s="140"/>
      <c r="V61" s="140"/>
      <c r="W61" s="140"/>
      <c r="X61" s="140"/>
      <c r="Y61" s="142"/>
      <c r="Z61" s="140"/>
      <c r="AA61" s="140"/>
    </row>
    <row r="62" spans="7:27" ht="18">
      <c r="G62" s="140"/>
      <c r="L62" s="140"/>
      <c r="Q62" s="140"/>
      <c r="V62" s="140"/>
      <c r="W62" s="140"/>
      <c r="X62" s="140"/>
      <c r="Y62" s="142"/>
      <c r="Z62" s="140"/>
      <c r="AA62" s="140"/>
    </row>
    <row r="63" spans="7:27" ht="18">
      <c r="G63" s="140"/>
      <c r="L63" s="140"/>
      <c r="Q63" s="140"/>
      <c r="V63" s="140"/>
      <c r="W63" s="140"/>
      <c r="X63" s="140"/>
      <c r="Y63" s="142"/>
      <c r="Z63" s="140"/>
      <c r="AA63" s="140"/>
    </row>
    <row r="64" spans="7:27" ht="18">
      <c r="G64" s="140"/>
      <c r="L64" s="140"/>
      <c r="Q64" s="140"/>
      <c r="V64" s="140"/>
      <c r="W64" s="140"/>
      <c r="X64" s="140"/>
      <c r="Y64" s="142"/>
      <c r="Z64" s="140"/>
      <c r="AA64" s="140"/>
    </row>
    <row r="65" spans="6:27" ht="18">
      <c r="F65" s="140"/>
      <c r="G65" s="140"/>
      <c r="L65" s="140"/>
      <c r="Q65" s="140"/>
      <c r="V65" s="140"/>
      <c r="W65" s="140"/>
      <c r="X65" s="140"/>
      <c r="Y65" s="142"/>
      <c r="Z65" s="140"/>
      <c r="AA65" s="140"/>
    </row>
    <row r="66" spans="6:27" ht="18">
      <c r="F66" s="140"/>
      <c r="G66" s="140"/>
      <c r="L66" s="140"/>
      <c r="Q66" s="140"/>
      <c r="V66" s="140"/>
      <c r="W66" s="140"/>
      <c r="X66" s="140"/>
      <c r="Y66" s="142"/>
      <c r="Z66" s="140"/>
      <c r="AA66" s="140"/>
    </row>
    <row r="67" spans="6:27" ht="18">
      <c r="F67" s="140"/>
      <c r="G67" s="140"/>
      <c r="L67" s="140"/>
      <c r="Q67" s="140"/>
      <c r="V67" s="140"/>
      <c r="W67" s="140"/>
      <c r="X67" s="140"/>
      <c r="Y67" s="142"/>
      <c r="Z67" s="140"/>
      <c r="AA67" s="140"/>
    </row>
    <row r="68" spans="6:27" ht="18">
      <c r="F68" s="140"/>
      <c r="G68" s="140"/>
      <c r="L68" s="140"/>
      <c r="Q68" s="140"/>
      <c r="V68" s="140"/>
      <c r="W68" s="140"/>
      <c r="X68" s="140"/>
      <c r="Y68" s="142"/>
      <c r="Z68" s="140"/>
      <c r="AA68" s="140"/>
    </row>
    <row r="69" spans="6:27" ht="18">
      <c r="F69" s="140"/>
      <c r="G69" s="140"/>
      <c r="L69" s="140"/>
      <c r="Q69" s="140"/>
      <c r="V69" s="140"/>
      <c r="W69" s="140"/>
      <c r="X69" s="140"/>
      <c r="Y69" s="142"/>
      <c r="Z69" s="140"/>
      <c r="AA69" s="140"/>
    </row>
    <row r="70" spans="6:27" ht="18">
      <c r="F70" s="140"/>
      <c r="G70" s="140"/>
      <c r="L70" s="140"/>
      <c r="Q70" s="140"/>
      <c r="V70" s="140"/>
      <c r="W70" s="140"/>
      <c r="X70" s="140"/>
      <c r="Y70" s="142"/>
      <c r="Z70" s="140"/>
      <c r="AA70" s="140"/>
    </row>
    <row r="71" spans="6:27" ht="18">
      <c r="F71" s="140"/>
      <c r="G71" s="140"/>
      <c r="L71" s="140"/>
      <c r="Q71" s="140"/>
      <c r="V71" s="140"/>
      <c r="W71" s="140"/>
      <c r="X71" s="140"/>
      <c r="Y71" s="142"/>
      <c r="Z71" s="140"/>
      <c r="AA71" s="140"/>
    </row>
    <row r="72" spans="6:27" ht="18">
      <c r="F72" s="140"/>
      <c r="G72" s="140"/>
      <c r="L72" s="140"/>
      <c r="Q72" s="140"/>
      <c r="V72" s="140"/>
      <c r="W72" s="140"/>
      <c r="X72" s="140"/>
      <c r="Y72" s="142"/>
      <c r="Z72" s="140"/>
      <c r="AA72" s="140"/>
    </row>
    <row r="73" spans="6:27" ht="18">
      <c r="F73" s="140"/>
      <c r="G73" s="140"/>
      <c r="L73" s="140"/>
      <c r="Q73" s="140"/>
      <c r="V73" s="140"/>
      <c r="W73" s="140"/>
      <c r="X73" s="140"/>
      <c r="Y73" s="142"/>
      <c r="Z73" s="140"/>
      <c r="AA73" s="140"/>
    </row>
    <row r="74" spans="6:27" ht="18">
      <c r="F74" s="140"/>
      <c r="G74" s="140"/>
      <c r="L74" s="140"/>
      <c r="Q74" s="140"/>
      <c r="V74" s="140"/>
      <c r="W74" s="140"/>
      <c r="X74" s="140"/>
      <c r="Y74" s="142"/>
      <c r="Z74" s="140"/>
      <c r="AA74" s="140"/>
    </row>
    <row r="75" spans="6:27" ht="18">
      <c r="F75" s="140"/>
      <c r="G75" s="140"/>
      <c r="L75" s="140"/>
      <c r="Q75" s="140"/>
      <c r="V75" s="140"/>
      <c r="W75" s="140"/>
      <c r="X75" s="140"/>
      <c r="Y75" s="142"/>
      <c r="Z75" s="140"/>
      <c r="AA75" s="140"/>
    </row>
    <row r="76" spans="6:27" ht="18">
      <c r="F76" s="140"/>
      <c r="G76" s="140"/>
      <c r="L76" s="140"/>
      <c r="Q76" s="140"/>
      <c r="V76" s="140"/>
      <c r="W76" s="140"/>
      <c r="X76" s="140"/>
      <c r="Y76" s="142"/>
      <c r="Z76" s="140"/>
      <c r="AA76" s="140"/>
    </row>
    <row r="77" spans="6:27" ht="18">
      <c r="F77" s="140"/>
      <c r="G77" s="140"/>
      <c r="L77" s="140"/>
      <c r="Q77" s="140"/>
      <c r="V77" s="140"/>
      <c r="W77" s="140"/>
      <c r="X77" s="140"/>
      <c r="Y77" s="142"/>
      <c r="Z77" s="140"/>
      <c r="AA77" s="140"/>
    </row>
    <row r="78" spans="6:27" ht="18">
      <c r="F78" s="140"/>
      <c r="G78" s="140"/>
      <c r="L78" s="140"/>
      <c r="Q78" s="140"/>
      <c r="V78" s="140"/>
      <c r="W78" s="140"/>
      <c r="X78" s="140"/>
      <c r="Y78" s="142"/>
      <c r="Z78" s="140"/>
      <c r="AA78" s="140"/>
    </row>
    <row r="79" spans="6:27" ht="18">
      <c r="F79" s="140"/>
      <c r="G79" s="140"/>
      <c r="L79" s="140"/>
      <c r="Q79" s="140"/>
      <c r="V79" s="140"/>
      <c r="W79" s="140"/>
      <c r="X79" s="140"/>
      <c r="Y79" s="142"/>
      <c r="Z79" s="140"/>
      <c r="AA79" s="140"/>
    </row>
    <row r="80" spans="6:27" ht="18">
      <c r="F80" s="140"/>
      <c r="G80" s="140"/>
      <c r="L80" s="140"/>
      <c r="Q80" s="140"/>
      <c r="V80" s="140"/>
      <c r="W80" s="140"/>
      <c r="X80" s="140"/>
      <c r="Y80" s="142"/>
      <c r="Z80" s="140"/>
      <c r="AA80" s="140"/>
    </row>
    <row r="81" spans="6:27" ht="18">
      <c r="F81" s="140"/>
      <c r="G81" s="140"/>
      <c r="L81" s="140"/>
      <c r="Q81" s="140"/>
      <c r="V81" s="140"/>
      <c r="W81" s="140"/>
      <c r="X81" s="140"/>
      <c r="Y81" s="142"/>
      <c r="Z81" s="140"/>
      <c r="AA81" s="140"/>
    </row>
    <row r="82" spans="6:27" ht="18">
      <c r="F82" s="140"/>
      <c r="G82" s="140"/>
      <c r="L82" s="140"/>
      <c r="Q82" s="140"/>
      <c r="V82" s="140"/>
      <c r="W82" s="140"/>
      <c r="X82" s="140"/>
      <c r="Y82" s="142"/>
      <c r="Z82" s="140"/>
      <c r="AA82" s="140"/>
    </row>
    <row r="83" spans="6:27" ht="18">
      <c r="F83" s="140"/>
      <c r="G83" s="140"/>
      <c r="L83" s="140"/>
      <c r="Q83" s="140"/>
      <c r="V83" s="140"/>
      <c r="W83" s="140"/>
      <c r="X83" s="140"/>
      <c r="Y83" s="142"/>
      <c r="Z83" s="140"/>
      <c r="AA83" s="140"/>
    </row>
    <row r="84" spans="6:27" ht="18">
      <c r="F84" s="140"/>
      <c r="G84" s="140"/>
      <c r="L84" s="140"/>
      <c r="Q84" s="140"/>
      <c r="V84" s="140"/>
      <c r="W84" s="140"/>
      <c r="X84" s="140"/>
      <c r="Y84" s="142"/>
      <c r="Z84" s="140"/>
      <c r="AA84" s="140"/>
    </row>
    <row r="85" spans="6:27" ht="18">
      <c r="F85" s="140"/>
      <c r="G85" s="140"/>
      <c r="L85" s="140"/>
      <c r="Q85" s="140"/>
      <c r="V85" s="140"/>
      <c r="W85" s="140"/>
      <c r="X85" s="140"/>
      <c r="Y85" s="142"/>
      <c r="Z85" s="140"/>
      <c r="AA85" s="140"/>
    </row>
    <row r="86" spans="6:27" ht="18">
      <c r="F86" s="140"/>
      <c r="G86" s="140"/>
      <c r="L86" s="140"/>
      <c r="Q86" s="140"/>
      <c r="V86" s="140"/>
      <c r="W86" s="140"/>
      <c r="X86" s="140"/>
      <c r="Y86" s="142"/>
      <c r="Z86" s="140"/>
      <c r="AA86" s="140"/>
    </row>
    <row r="87" spans="6:27" ht="18">
      <c r="F87" s="140"/>
      <c r="G87" s="140"/>
      <c r="L87" s="140"/>
      <c r="Q87" s="140"/>
      <c r="V87" s="140"/>
      <c r="W87" s="140"/>
      <c r="X87" s="140"/>
      <c r="Y87" s="142"/>
      <c r="Z87" s="140"/>
      <c r="AA87" s="140"/>
    </row>
    <row r="88" spans="6:27" ht="18">
      <c r="F88" s="140"/>
      <c r="G88" s="140"/>
      <c r="L88" s="140"/>
      <c r="Q88" s="140"/>
      <c r="V88" s="140"/>
      <c r="W88" s="140"/>
      <c r="X88" s="140"/>
      <c r="Y88" s="142"/>
      <c r="Z88" s="140"/>
      <c r="AA88" s="140"/>
    </row>
    <row r="89" spans="6:27" ht="18">
      <c r="F89" s="140"/>
      <c r="G89" s="140"/>
      <c r="L89" s="140"/>
      <c r="Q89" s="140"/>
      <c r="V89" s="140"/>
      <c r="W89" s="140"/>
      <c r="X89" s="140"/>
      <c r="Y89" s="142"/>
      <c r="Z89" s="140"/>
      <c r="AA89" s="140"/>
    </row>
    <row r="90" spans="6:27" ht="18">
      <c r="F90" s="140"/>
      <c r="G90" s="140"/>
      <c r="L90" s="140"/>
      <c r="Q90" s="140"/>
      <c r="V90" s="140"/>
      <c r="W90" s="140"/>
      <c r="X90" s="140"/>
      <c r="Y90" s="142"/>
      <c r="Z90" s="140"/>
      <c r="AA90" s="140"/>
    </row>
    <row r="91" spans="6:27" ht="18">
      <c r="F91" s="140"/>
      <c r="G91" s="140"/>
      <c r="L91" s="140"/>
      <c r="Q91" s="140"/>
      <c r="V91" s="140"/>
      <c r="W91" s="140"/>
      <c r="X91" s="140"/>
      <c r="Y91" s="142"/>
      <c r="Z91" s="140"/>
      <c r="AA91" s="140"/>
    </row>
    <row r="92" spans="6:27" ht="18">
      <c r="F92" s="140"/>
      <c r="G92" s="140"/>
      <c r="L92" s="140"/>
      <c r="Q92" s="140"/>
      <c r="V92" s="140"/>
      <c r="W92" s="140"/>
      <c r="X92" s="140"/>
      <c r="Y92" s="142"/>
      <c r="Z92" s="140"/>
      <c r="AA92" s="140"/>
    </row>
    <row r="93" spans="6:27" ht="18">
      <c r="F93" s="140"/>
      <c r="G93" s="140"/>
      <c r="L93" s="140"/>
      <c r="Q93" s="140"/>
      <c r="V93" s="140"/>
      <c r="W93" s="140"/>
      <c r="X93" s="140"/>
      <c r="Y93" s="142"/>
      <c r="Z93" s="140"/>
      <c r="AA93" s="140"/>
    </row>
    <row r="94" spans="6:27" ht="18">
      <c r="F94" s="140"/>
      <c r="G94" s="140"/>
      <c r="L94" s="140"/>
      <c r="Q94" s="140"/>
      <c r="V94" s="140"/>
      <c r="W94" s="140"/>
      <c r="X94" s="140"/>
      <c r="Y94" s="142"/>
      <c r="Z94" s="140"/>
      <c r="AA94" s="140"/>
    </row>
    <row r="95" spans="6:27" ht="18">
      <c r="F95" s="140"/>
      <c r="G95" s="140"/>
      <c r="L95" s="140"/>
      <c r="Q95" s="140"/>
      <c r="V95" s="140"/>
      <c r="W95" s="140"/>
      <c r="X95" s="140"/>
      <c r="Y95" s="142"/>
      <c r="Z95" s="140"/>
      <c r="AA95" s="140"/>
    </row>
    <row r="96" spans="6:27" ht="18">
      <c r="F96" s="140"/>
      <c r="G96" s="140"/>
      <c r="L96" s="140"/>
      <c r="Q96" s="140"/>
      <c r="V96" s="140"/>
      <c r="W96" s="140"/>
      <c r="X96" s="140"/>
      <c r="Y96" s="142"/>
      <c r="Z96" s="140"/>
      <c r="AA96" s="140"/>
    </row>
    <row r="97" spans="6:27" ht="18">
      <c r="F97" s="140"/>
      <c r="G97" s="140"/>
      <c r="L97" s="140"/>
      <c r="Q97" s="140"/>
      <c r="V97" s="140"/>
      <c r="W97" s="140"/>
      <c r="X97" s="140"/>
      <c r="Y97" s="142"/>
      <c r="Z97" s="140"/>
      <c r="AA97" s="140"/>
    </row>
    <row r="98" spans="6:27" ht="18">
      <c r="F98" s="140"/>
      <c r="G98" s="140"/>
      <c r="L98" s="140"/>
      <c r="Q98" s="140"/>
      <c r="V98" s="140"/>
      <c r="W98" s="140"/>
      <c r="X98" s="140"/>
      <c r="Y98" s="142"/>
      <c r="Z98" s="140"/>
      <c r="AA98" s="140"/>
    </row>
    <row r="99" spans="6:27" ht="18">
      <c r="F99" s="140"/>
      <c r="G99" s="140"/>
      <c r="L99" s="140"/>
      <c r="Q99" s="140"/>
      <c r="V99" s="140"/>
      <c r="W99" s="140"/>
      <c r="X99" s="140"/>
      <c r="Y99" s="142"/>
      <c r="Z99" s="140"/>
      <c r="AA99" s="140"/>
    </row>
    <row r="100" spans="6:27" ht="18">
      <c r="F100" s="140"/>
      <c r="G100" s="140"/>
      <c r="L100" s="140"/>
      <c r="Q100" s="140"/>
      <c r="V100" s="140"/>
      <c r="W100" s="140"/>
      <c r="X100" s="140"/>
      <c r="Y100" s="142"/>
      <c r="Z100" s="140"/>
      <c r="AA100" s="140"/>
    </row>
    <row r="101" spans="6:27" ht="18">
      <c r="F101" s="140"/>
      <c r="G101" s="140"/>
      <c r="L101" s="140"/>
      <c r="Q101" s="140"/>
      <c r="V101" s="140"/>
      <c r="W101" s="140"/>
      <c r="X101" s="140"/>
      <c r="Y101" s="142"/>
      <c r="Z101" s="140"/>
      <c r="AA101" s="140"/>
    </row>
    <row r="102" spans="6:27" ht="18">
      <c r="F102" s="140"/>
      <c r="G102" s="140"/>
      <c r="L102" s="140"/>
      <c r="Q102" s="140"/>
      <c r="V102" s="140"/>
      <c r="W102" s="140"/>
      <c r="X102" s="140"/>
      <c r="Y102" s="142"/>
      <c r="Z102" s="140"/>
      <c r="AA102" s="140"/>
    </row>
    <row r="103" spans="6:27" ht="18">
      <c r="F103" s="140"/>
      <c r="G103" s="140"/>
      <c r="L103" s="140"/>
      <c r="Q103" s="140"/>
      <c r="V103" s="140"/>
      <c r="W103" s="140"/>
      <c r="X103" s="140"/>
      <c r="Y103" s="142"/>
      <c r="Z103" s="140"/>
      <c r="AA103" s="140"/>
    </row>
    <row r="104" spans="6:27" ht="18">
      <c r="F104" s="140"/>
      <c r="G104" s="140"/>
      <c r="L104" s="140"/>
      <c r="Q104" s="140"/>
      <c r="V104" s="140"/>
      <c r="W104" s="140"/>
      <c r="X104" s="140"/>
      <c r="Y104" s="142"/>
      <c r="Z104" s="140"/>
      <c r="AA104" s="140"/>
    </row>
    <row r="105" spans="6:27" ht="18">
      <c r="F105" s="140"/>
      <c r="G105" s="140"/>
      <c r="L105" s="140"/>
      <c r="Q105" s="140"/>
      <c r="V105" s="140"/>
      <c r="W105" s="140"/>
      <c r="X105" s="140"/>
      <c r="Y105" s="142"/>
      <c r="Z105" s="140"/>
      <c r="AA105" s="140"/>
    </row>
    <row r="106" spans="6:27" ht="18">
      <c r="F106" s="140"/>
      <c r="G106" s="140"/>
      <c r="L106" s="140"/>
      <c r="Q106" s="140"/>
      <c r="V106" s="140"/>
      <c r="W106" s="140"/>
      <c r="X106" s="140"/>
      <c r="Y106" s="142"/>
      <c r="Z106" s="140"/>
      <c r="AA106" s="140"/>
    </row>
    <row r="107" spans="6:27" ht="18">
      <c r="F107" s="140"/>
      <c r="G107" s="140"/>
      <c r="L107" s="140"/>
      <c r="Q107" s="140"/>
      <c r="V107" s="140"/>
      <c r="W107" s="140"/>
      <c r="X107" s="140"/>
      <c r="Y107" s="142"/>
      <c r="Z107" s="140"/>
      <c r="AA107" s="140"/>
    </row>
    <row r="108" spans="6:27" ht="18">
      <c r="F108" s="140"/>
      <c r="G108" s="140"/>
      <c r="L108" s="140"/>
      <c r="Q108" s="140"/>
      <c r="V108" s="140"/>
      <c r="W108" s="140"/>
      <c r="X108" s="140"/>
      <c r="Y108" s="142"/>
      <c r="Z108" s="140"/>
      <c r="AA108" s="140"/>
    </row>
    <row r="109" spans="6:27" ht="18">
      <c r="F109" s="140"/>
      <c r="G109" s="140"/>
      <c r="L109" s="140"/>
      <c r="Q109" s="140"/>
      <c r="V109" s="140"/>
      <c r="W109" s="140"/>
      <c r="X109" s="140"/>
      <c r="Y109" s="142"/>
      <c r="Z109" s="140"/>
      <c r="AA109" s="140"/>
    </row>
    <row r="110" spans="6:27" ht="18">
      <c r="F110" s="140"/>
      <c r="G110" s="140"/>
      <c r="L110" s="140"/>
      <c r="Q110" s="140"/>
      <c r="V110" s="140"/>
      <c r="W110" s="140"/>
      <c r="X110" s="140"/>
      <c r="Y110" s="142"/>
      <c r="Z110" s="140"/>
      <c r="AA110" s="140"/>
    </row>
    <row r="111" spans="6:27" ht="18">
      <c r="F111" s="140"/>
      <c r="G111" s="140"/>
      <c r="L111" s="140"/>
      <c r="Q111" s="140"/>
      <c r="V111" s="140"/>
      <c r="W111" s="140"/>
      <c r="X111" s="140"/>
      <c r="Y111" s="142"/>
      <c r="Z111" s="140"/>
      <c r="AA111" s="140"/>
    </row>
    <row r="112" spans="6:27" ht="18">
      <c r="F112" s="140"/>
      <c r="G112" s="140"/>
      <c r="L112" s="140"/>
      <c r="Q112" s="140"/>
      <c r="V112" s="140"/>
      <c r="W112" s="140"/>
      <c r="X112" s="140"/>
      <c r="Y112" s="142"/>
      <c r="Z112" s="140"/>
      <c r="AA112" s="140"/>
    </row>
    <row r="113" spans="6:27" ht="18">
      <c r="F113" s="140"/>
      <c r="G113" s="140"/>
      <c r="L113" s="140"/>
      <c r="Q113" s="140"/>
      <c r="V113" s="140"/>
      <c r="W113" s="140"/>
      <c r="X113" s="140"/>
      <c r="Y113" s="142"/>
      <c r="Z113" s="140"/>
      <c r="AA113" s="140"/>
    </row>
    <row r="114" spans="6:27" ht="18">
      <c r="F114" s="140"/>
      <c r="G114" s="140"/>
      <c r="L114" s="140"/>
      <c r="Q114" s="140"/>
      <c r="V114" s="140"/>
      <c r="W114" s="140"/>
      <c r="X114" s="140"/>
      <c r="Y114" s="142"/>
      <c r="Z114" s="140"/>
      <c r="AA114" s="140"/>
    </row>
    <row r="115" spans="6:27" ht="18">
      <c r="F115" s="140"/>
      <c r="G115" s="140"/>
      <c r="L115" s="140"/>
      <c r="Q115" s="140"/>
      <c r="V115" s="140"/>
      <c r="W115" s="140"/>
      <c r="X115" s="140"/>
      <c r="Y115" s="142"/>
      <c r="Z115" s="140"/>
      <c r="AA115" s="140"/>
    </row>
    <row r="116" spans="6:27" ht="18">
      <c r="F116" s="140"/>
      <c r="G116" s="140"/>
      <c r="L116" s="140"/>
      <c r="Q116" s="140"/>
      <c r="V116" s="140"/>
      <c r="W116" s="140"/>
      <c r="X116" s="140"/>
      <c r="Y116" s="142"/>
      <c r="Z116" s="140"/>
      <c r="AA116" s="140"/>
    </row>
    <row r="117" spans="6:27" ht="18">
      <c r="F117" s="140"/>
      <c r="G117" s="140"/>
      <c r="L117" s="140"/>
      <c r="Q117" s="140"/>
      <c r="V117" s="140"/>
      <c r="W117" s="140"/>
      <c r="X117" s="140"/>
      <c r="Y117" s="142"/>
      <c r="Z117" s="140"/>
      <c r="AA117" s="140"/>
    </row>
    <row r="118" spans="6:27" ht="18">
      <c r="F118" s="140"/>
      <c r="G118" s="140"/>
      <c r="L118" s="140"/>
      <c r="Q118" s="140"/>
      <c r="V118" s="140"/>
      <c r="W118" s="140"/>
      <c r="X118" s="140"/>
      <c r="Y118" s="142"/>
      <c r="Z118" s="140"/>
      <c r="AA118" s="140"/>
    </row>
    <row r="119" spans="6:27" ht="18">
      <c r="F119" s="140"/>
      <c r="G119" s="140"/>
      <c r="L119" s="140"/>
      <c r="Q119" s="140"/>
      <c r="V119" s="140"/>
      <c r="W119" s="140"/>
      <c r="X119" s="140"/>
      <c r="Y119" s="142"/>
      <c r="Z119" s="140"/>
      <c r="AA119" s="140"/>
    </row>
    <row r="120" spans="6:27" ht="18">
      <c r="F120" s="140"/>
      <c r="G120" s="140"/>
      <c r="L120" s="140"/>
      <c r="Q120" s="140"/>
      <c r="V120" s="140"/>
      <c r="W120" s="140"/>
      <c r="X120" s="140"/>
      <c r="Y120" s="142"/>
      <c r="Z120" s="140"/>
      <c r="AA120" s="140"/>
    </row>
    <row r="121" spans="6:27" ht="18">
      <c r="F121" s="140"/>
      <c r="G121" s="140"/>
      <c r="L121" s="140"/>
      <c r="Q121" s="140"/>
      <c r="V121" s="140"/>
      <c r="W121" s="140"/>
      <c r="X121" s="140"/>
      <c r="Y121" s="142"/>
      <c r="Z121" s="140"/>
      <c r="AA121" s="140"/>
    </row>
    <row r="122" spans="6:27" ht="18">
      <c r="F122" s="140"/>
      <c r="G122" s="140"/>
      <c r="L122" s="140"/>
      <c r="Q122" s="140"/>
      <c r="V122" s="140"/>
      <c r="W122" s="140"/>
      <c r="X122" s="140"/>
      <c r="Y122" s="142"/>
      <c r="Z122" s="140"/>
      <c r="AA122" s="140"/>
    </row>
    <row r="123" spans="6:27" ht="18">
      <c r="F123" s="140"/>
      <c r="G123" s="140"/>
      <c r="L123" s="140"/>
      <c r="Q123" s="140"/>
      <c r="V123" s="140"/>
      <c r="W123" s="140"/>
      <c r="X123" s="140"/>
      <c r="Y123" s="142"/>
      <c r="Z123" s="140"/>
      <c r="AA123" s="140"/>
    </row>
    <row r="124" spans="6:27" ht="18">
      <c r="F124" s="140"/>
      <c r="G124" s="140"/>
      <c r="L124" s="140"/>
      <c r="Q124" s="140"/>
      <c r="V124" s="140"/>
      <c r="W124" s="140"/>
      <c r="X124" s="140"/>
      <c r="Y124" s="142"/>
      <c r="Z124" s="140"/>
      <c r="AA124" s="140"/>
    </row>
    <row r="125" spans="6:27" ht="18">
      <c r="F125" s="140"/>
      <c r="G125" s="140"/>
      <c r="L125" s="140"/>
      <c r="Q125" s="140"/>
      <c r="V125" s="140"/>
      <c r="W125" s="140"/>
      <c r="X125" s="140"/>
      <c r="Y125" s="142"/>
      <c r="Z125" s="140"/>
      <c r="AA125" s="140"/>
    </row>
    <row r="126" spans="6:27" ht="18">
      <c r="F126" s="140"/>
      <c r="G126" s="140"/>
      <c r="L126" s="140"/>
      <c r="Q126" s="140"/>
      <c r="V126" s="140"/>
      <c r="W126" s="140"/>
      <c r="X126" s="140"/>
      <c r="Y126" s="142"/>
      <c r="Z126" s="140"/>
      <c r="AA126" s="140"/>
    </row>
    <row r="127" spans="6:27" ht="18">
      <c r="F127" s="140"/>
      <c r="G127" s="140"/>
      <c r="L127" s="140"/>
      <c r="Q127" s="140"/>
      <c r="V127" s="140"/>
      <c r="W127" s="140"/>
      <c r="X127" s="140"/>
      <c r="Y127" s="142"/>
      <c r="Z127" s="140"/>
      <c r="AA127" s="140"/>
    </row>
    <row r="128" spans="6:27" ht="18">
      <c r="F128" s="140"/>
      <c r="G128" s="140"/>
      <c r="L128" s="140"/>
      <c r="Q128" s="140"/>
      <c r="V128" s="140"/>
      <c r="W128" s="140"/>
      <c r="X128" s="140"/>
      <c r="Y128" s="142"/>
      <c r="Z128" s="140"/>
      <c r="AA128" s="140"/>
    </row>
    <row r="129" spans="6:27" ht="18">
      <c r="F129" s="140"/>
      <c r="G129" s="140"/>
      <c r="L129" s="140"/>
      <c r="Q129" s="140"/>
      <c r="V129" s="140"/>
      <c r="W129" s="140"/>
      <c r="X129" s="140"/>
      <c r="Y129" s="142"/>
      <c r="Z129" s="140"/>
      <c r="AA129" s="140"/>
    </row>
    <row r="130" spans="6:27" ht="18">
      <c r="F130" s="140"/>
      <c r="G130" s="140"/>
      <c r="L130" s="140"/>
      <c r="Q130" s="140"/>
      <c r="V130" s="140"/>
      <c r="W130" s="140"/>
      <c r="X130" s="140"/>
      <c r="Y130" s="142"/>
      <c r="Z130" s="140"/>
      <c r="AA130" s="140"/>
    </row>
    <row r="131" spans="6:27" ht="18">
      <c r="F131" s="140"/>
      <c r="G131" s="140"/>
      <c r="L131" s="140"/>
      <c r="Q131" s="140"/>
      <c r="V131" s="140"/>
      <c r="W131" s="140"/>
      <c r="X131" s="140"/>
      <c r="Y131" s="142"/>
      <c r="Z131" s="140"/>
      <c r="AA131" s="140"/>
    </row>
    <row r="132" spans="6:27" ht="18">
      <c r="F132" s="140"/>
      <c r="G132" s="140"/>
      <c r="L132" s="140"/>
      <c r="Q132" s="140"/>
      <c r="V132" s="140"/>
      <c r="W132" s="140"/>
      <c r="X132" s="140"/>
      <c r="Y132" s="142"/>
      <c r="Z132" s="140"/>
      <c r="AA132" s="140"/>
    </row>
    <row r="133" spans="6:27" ht="18">
      <c r="F133" s="140"/>
      <c r="G133" s="140"/>
      <c r="L133" s="140"/>
      <c r="Q133" s="140"/>
      <c r="V133" s="140"/>
      <c r="W133" s="140"/>
      <c r="X133" s="140"/>
      <c r="Y133" s="142"/>
      <c r="Z133" s="140"/>
      <c r="AA133" s="140"/>
    </row>
    <row r="134" spans="6:27" ht="18">
      <c r="F134" s="140"/>
      <c r="G134" s="140"/>
      <c r="L134" s="140"/>
      <c r="Q134" s="140"/>
      <c r="V134" s="140"/>
      <c r="W134" s="140"/>
      <c r="X134" s="140"/>
      <c r="Y134" s="142"/>
      <c r="Z134" s="140"/>
      <c r="AA134" s="140"/>
    </row>
    <row r="135" spans="6:27" ht="18">
      <c r="F135" s="140"/>
      <c r="G135" s="140"/>
      <c r="L135" s="140"/>
      <c r="Q135" s="140"/>
      <c r="V135" s="140"/>
      <c r="W135" s="140"/>
      <c r="X135" s="140"/>
      <c r="Y135" s="142"/>
      <c r="Z135" s="140"/>
      <c r="AA135" s="140"/>
    </row>
    <row r="136" spans="6:27" ht="18">
      <c r="F136" s="140"/>
      <c r="G136" s="140"/>
      <c r="L136" s="140"/>
      <c r="Q136" s="140"/>
      <c r="V136" s="140"/>
      <c r="W136" s="140"/>
      <c r="X136" s="140"/>
      <c r="Y136" s="142"/>
      <c r="Z136" s="140"/>
      <c r="AA136" s="140"/>
    </row>
    <row r="137" spans="6:27" ht="18">
      <c r="F137" s="140"/>
      <c r="G137" s="140"/>
      <c r="L137" s="140"/>
      <c r="Q137" s="140"/>
      <c r="V137" s="140"/>
      <c r="W137" s="140"/>
      <c r="X137" s="140"/>
      <c r="Y137" s="142"/>
      <c r="Z137" s="140"/>
      <c r="AA137" s="140"/>
    </row>
    <row r="138" spans="6:27" ht="18">
      <c r="F138" s="140"/>
      <c r="G138" s="140"/>
      <c r="L138" s="140"/>
      <c r="Q138" s="140"/>
      <c r="V138" s="140"/>
      <c r="W138" s="140"/>
      <c r="X138" s="140"/>
      <c r="Y138" s="142"/>
      <c r="Z138" s="140"/>
      <c r="AA138" s="140"/>
    </row>
    <row r="139" spans="6:27" ht="18">
      <c r="F139" s="140"/>
      <c r="G139" s="140"/>
      <c r="L139" s="140"/>
      <c r="Q139" s="140"/>
      <c r="V139" s="140"/>
      <c r="W139" s="140"/>
      <c r="X139" s="140"/>
      <c r="Y139" s="142"/>
      <c r="Z139" s="140"/>
      <c r="AA139" s="140"/>
    </row>
    <row r="140" spans="6:27" ht="18">
      <c r="F140" s="140"/>
      <c r="G140" s="140"/>
      <c r="L140" s="140"/>
      <c r="Q140" s="140"/>
      <c r="V140" s="140"/>
      <c r="W140" s="140"/>
      <c r="X140" s="140"/>
      <c r="Y140" s="142"/>
      <c r="Z140" s="140"/>
      <c r="AA140" s="140"/>
    </row>
    <row r="141" spans="6:27" ht="18">
      <c r="F141" s="140"/>
      <c r="G141" s="140"/>
      <c r="L141" s="140"/>
      <c r="Q141" s="140"/>
      <c r="V141" s="140"/>
      <c r="W141" s="140"/>
      <c r="X141" s="140"/>
      <c r="Y141" s="142"/>
      <c r="Z141" s="140"/>
      <c r="AA141" s="140"/>
    </row>
    <row r="142" spans="6:27" ht="18">
      <c r="F142" s="140"/>
      <c r="G142" s="140"/>
      <c r="L142" s="140"/>
      <c r="Q142" s="140"/>
      <c r="V142" s="140"/>
      <c r="W142" s="140"/>
      <c r="X142" s="140"/>
      <c r="Y142" s="142"/>
      <c r="Z142" s="140"/>
      <c r="AA142" s="140"/>
    </row>
    <row r="143" spans="6:27" ht="18">
      <c r="F143" s="140"/>
      <c r="G143" s="140"/>
      <c r="L143" s="140"/>
      <c r="Q143" s="140"/>
      <c r="V143" s="140"/>
      <c r="W143" s="140"/>
      <c r="X143" s="140"/>
      <c r="Y143" s="142"/>
      <c r="Z143" s="140"/>
      <c r="AA143" s="140"/>
    </row>
    <row r="144" spans="6:27" ht="18">
      <c r="F144" s="140"/>
      <c r="G144" s="140"/>
      <c r="L144" s="140"/>
      <c r="Q144" s="140"/>
      <c r="V144" s="140"/>
      <c r="W144" s="140"/>
      <c r="X144" s="140"/>
      <c r="Y144" s="142"/>
      <c r="Z144" s="140"/>
      <c r="AA144" s="140"/>
    </row>
    <row r="145" spans="6:27" ht="18">
      <c r="F145" s="140"/>
      <c r="G145" s="140"/>
      <c r="L145" s="140"/>
      <c r="Q145" s="140"/>
      <c r="V145" s="140"/>
      <c r="W145" s="140"/>
      <c r="X145" s="140"/>
      <c r="Y145" s="142"/>
      <c r="Z145" s="140"/>
      <c r="AA145" s="140"/>
    </row>
    <row r="146" spans="6:27" ht="18">
      <c r="F146" s="140"/>
      <c r="G146" s="140"/>
      <c r="L146" s="140"/>
      <c r="Q146" s="140"/>
      <c r="V146" s="140"/>
      <c r="W146" s="140"/>
      <c r="X146" s="140"/>
      <c r="Y146" s="142"/>
      <c r="Z146" s="140"/>
      <c r="AA146" s="140"/>
    </row>
    <row r="147" spans="6:27" ht="18">
      <c r="F147" s="140"/>
      <c r="G147" s="140"/>
      <c r="L147" s="140"/>
      <c r="Q147" s="140"/>
      <c r="V147" s="140"/>
      <c r="W147" s="140"/>
      <c r="X147" s="140"/>
      <c r="Y147" s="142"/>
      <c r="Z147" s="140"/>
      <c r="AA147" s="140"/>
    </row>
    <row r="148" spans="6:27" ht="18">
      <c r="F148" s="140"/>
      <c r="G148" s="140"/>
      <c r="L148" s="140"/>
      <c r="Q148" s="140"/>
      <c r="V148" s="140"/>
      <c r="W148" s="140"/>
      <c r="X148" s="140"/>
      <c r="Y148" s="142"/>
      <c r="Z148" s="140"/>
      <c r="AA148" s="140"/>
    </row>
    <row r="149" spans="6:27" ht="18">
      <c r="F149" s="140"/>
      <c r="G149" s="140"/>
      <c r="L149" s="140"/>
      <c r="Q149" s="140"/>
      <c r="V149" s="140"/>
      <c r="W149" s="140"/>
      <c r="X149" s="140"/>
      <c r="Y149" s="142"/>
      <c r="Z149" s="140"/>
      <c r="AA149" s="140"/>
    </row>
    <row r="150" spans="6:27" ht="18">
      <c r="F150" s="140"/>
      <c r="G150" s="140"/>
      <c r="L150" s="140"/>
      <c r="Q150" s="140"/>
      <c r="V150" s="140"/>
      <c r="W150" s="140"/>
      <c r="X150" s="140"/>
      <c r="Y150" s="142"/>
      <c r="Z150" s="140"/>
      <c r="AA150" s="140"/>
    </row>
    <row r="151" spans="6:27" ht="18">
      <c r="F151" s="140"/>
      <c r="G151" s="140"/>
      <c r="L151" s="140"/>
      <c r="Q151" s="140"/>
      <c r="V151" s="140"/>
      <c r="W151" s="140"/>
      <c r="X151" s="140"/>
      <c r="Y151" s="142"/>
      <c r="Z151" s="140"/>
      <c r="AA151" s="140"/>
    </row>
    <row r="152" spans="6:27" ht="18">
      <c r="F152" s="140"/>
      <c r="G152" s="140"/>
      <c r="L152" s="140"/>
      <c r="Q152" s="140"/>
      <c r="V152" s="140"/>
      <c r="W152" s="140"/>
      <c r="X152" s="140"/>
      <c r="Y152" s="142"/>
      <c r="Z152" s="140"/>
      <c r="AA152" s="140"/>
    </row>
    <row r="153" spans="6:27" ht="18">
      <c r="F153" s="140"/>
      <c r="G153" s="140"/>
      <c r="L153" s="140"/>
      <c r="Q153" s="140"/>
      <c r="V153" s="140"/>
      <c r="W153" s="140"/>
      <c r="X153" s="140"/>
      <c r="Y153" s="142"/>
      <c r="Z153" s="140"/>
      <c r="AA153" s="140"/>
    </row>
    <row r="154" spans="6:27" ht="18">
      <c r="F154" s="140"/>
      <c r="G154" s="140"/>
      <c r="L154" s="140"/>
      <c r="Q154" s="140"/>
      <c r="V154" s="140"/>
      <c r="W154" s="140"/>
      <c r="X154" s="140"/>
      <c r="Y154" s="142"/>
      <c r="Z154" s="140"/>
      <c r="AA154" s="140"/>
    </row>
    <row r="155" spans="6:27" ht="18">
      <c r="F155" s="140"/>
      <c r="G155" s="140"/>
      <c r="L155" s="140"/>
      <c r="Q155" s="140"/>
      <c r="V155" s="140"/>
      <c r="W155" s="140"/>
      <c r="X155" s="140"/>
      <c r="Y155" s="142"/>
      <c r="Z155" s="140"/>
      <c r="AA155" s="140"/>
    </row>
    <row r="156" spans="6:27" ht="18">
      <c r="F156" s="140"/>
      <c r="G156" s="140"/>
      <c r="L156" s="140"/>
      <c r="Q156" s="140"/>
      <c r="V156" s="140"/>
      <c r="W156" s="140"/>
      <c r="X156" s="140"/>
      <c r="Y156" s="142"/>
      <c r="Z156" s="140"/>
      <c r="AA156" s="140"/>
    </row>
    <row r="157" spans="6:27" ht="18">
      <c r="F157" s="140"/>
      <c r="G157" s="140"/>
      <c r="L157" s="140"/>
      <c r="Q157" s="140"/>
      <c r="V157" s="140"/>
      <c r="W157" s="140"/>
      <c r="X157" s="140"/>
      <c r="Y157" s="142"/>
      <c r="Z157" s="140"/>
      <c r="AA157" s="140"/>
    </row>
    <row r="158" spans="6:27" ht="18">
      <c r="F158" s="140"/>
      <c r="G158" s="140"/>
      <c r="L158" s="140"/>
      <c r="Q158" s="140"/>
      <c r="V158" s="140"/>
      <c r="W158" s="140"/>
      <c r="X158" s="140"/>
      <c r="Y158" s="142"/>
      <c r="Z158" s="140"/>
      <c r="AA158" s="140"/>
    </row>
    <row r="159" spans="6:27" ht="18">
      <c r="F159" s="140"/>
      <c r="G159" s="140"/>
      <c r="L159" s="140"/>
      <c r="Q159" s="140"/>
      <c r="V159" s="140"/>
      <c r="W159" s="140"/>
      <c r="X159" s="140"/>
      <c r="Y159" s="142"/>
      <c r="Z159" s="140"/>
      <c r="AA159" s="140"/>
    </row>
    <row r="160" spans="6:27" ht="18">
      <c r="F160" s="140"/>
      <c r="G160" s="140"/>
      <c r="L160" s="140"/>
      <c r="Q160" s="140"/>
      <c r="V160" s="140"/>
      <c r="W160" s="140"/>
      <c r="X160" s="140"/>
      <c r="Y160" s="142"/>
      <c r="Z160" s="140"/>
      <c r="AA160" s="140"/>
    </row>
    <row r="161" spans="6:27" ht="18">
      <c r="F161" s="140"/>
      <c r="G161" s="140"/>
      <c r="L161" s="140"/>
      <c r="Q161" s="140"/>
      <c r="V161" s="140"/>
      <c r="W161" s="140"/>
      <c r="X161" s="140"/>
      <c r="Y161" s="142"/>
      <c r="Z161" s="140"/>
      <c r="AA161" s="140"/>
    </row>
    <row r="162" spans="6:27" ht="18">
      <c r="F162" s="140"/>
      <c r="G162" s="140"/>
      <c r="L162" s="140"/>
      <c r="Q162" s="140"/>
      <c r="V162" s="140"/>
      <c r="W162" s="140"/>
      <c r="X162" s="140"/>
      <c r="Y162" s="142"/>
      <c r="Z162" s="140"/>
      <c r="AA162" s="140"/>
    </row>
    <row r="163" spans="6:27" ht="18">
      <c r="F163" s="140"/>
      <c r="G163" s="140"/>
      <c r="L163" s="140"/>
      <c r="Q163" s="140"/>
      <c r="V163" s="140"/>
      <c r="W163" s="140"/>
      <c r="X163" s="140"/>
      <c r="Y163" s="142"/>
      <c r="Z163" s="140"/>
      <c r="AA163" s="140"/>
    </row>
    <row r="164" spans="7:27" ht="18">
      <c r="G164" s="140"/>
      <c r="H164" s="140"/>
      <c r="I164" s="141"/>
      <c r="J164" s="140"/>
      <c r="K164" s="140"/>
      <c r="L164" s="140"/>
      <c r="M164" s="140"/>
      <c r="N164" s="140"/>
      <c r="O164" s="142"/>
      <c r="P164" s="140"/>
      <c r="Q164" s="140"/>
      <c r="R164" s="140"/>
      <c r="V164" s="140"/>
      <c r="W164" s="140"/>
      <c r="X164" s="140"/>
      <c r="Y164" s="142"/>
      <c r="Z164" s="140"/>
      <c r="AA164" s="140"/>
    </row>
    <row r="165" spans="7:27" ht="18">
      <c r="G165" s="140"/>
      <c r="H165" s="140"/>
      <c r="I165" s="141"/>
      <c r="J165" s="140"/>
      <c r="K165" s="140"/>
      <c r="L165" s="140"/>
      <c r="M165" s="140"/>
      <c r="N165" s="140"/>
      <c r="O165" s="142"/>
      <c r="P165" s="140"/>
      <c r="Q165" s="140"/>
      <c r="R165" s="140"/>
      <c r="V165" s="140"/>
      <c r="W165" s="140"/>
      <c r="X165" s="140"/>
      <c r="Y165" s="142"/>
      <c r="Z165" s="140"/>
      <c r="AA165" s="140"/>
    </row>
    <row r="166" spans="7:27" ht="18">
      <c r="G166" s="140"/>
      <c r="H166" s="140"/>
      <c r="I166" s="141"/>
      <c r="J166" s="140"/>
      <c r="K166" s="140"/>
      <c r="L166" s="140"/>
      <c r="M166" s="140"/>
      <c r="N166" s="140"/>
      <c r="O166" s="142"/>
      <c r="P166" s="140"/>
      <c r="Q166" s="140"/>
      <c r="R166" s="140"/>
      <c r="V166" s="140"/>
      <c r="W166" s="140"/>
      <c r="X166" s="140"/>
      <c r="Y166" s="142"/>
      <c r="Z166" s="140"/>
      <c r="AA166" s="140"/>
    </row>
    <row r="167" spans="7:27" ht="18">
      <c r="G167" s="140"/>
      <c r="H167" s="140"/>
      <c r="I167" s="141"/>
      <c r="J167" s="140"/>
      <c r="K167" s="140"/>
      <c r="L167" s="140"/>
      <c r="M167" s="140"/>
      <c r="N167" s="140"/>
      <c r="O167" s="142"/>
      <c r="P167" s="140"/>
      <c r="Q167" s="140"/>
      <c r="R167" s="140"/>
      <c r="V167" s="140"/>
      <c r="W167" s="140"/>
      <c r="X167" s="140"/>
      <c r="Y167" s="142"/>
      <c r="Z167" s="140"/>
      <c r="AA167" s="140"/>
    </row>
    <row r="168" spans="7:27" ht="18">
      <c r="G168" s="140"/>
      <c r="H168" s="140"/>
      <c r="I168" s="141"/>
      <c r="J168" s="140"/>
      <c r="K168" s="140"/>
      <c r="L168" s="140"/>
      <c r="M168" s="140"/>
      <c r="N168" s="140"/>
      <c r="O168" s="142"/>
      <c r="P168" s="140"/>
      <c r="Q168" s="140"/>
      <c r="R168" s="140"/>
      <c r="V168" s="140"/>
      <c r="W168" s="140"/>
      <c r="X168" s="140"/>
      <c r="Y168" s="142"/>
      <c r="Z168" s="140"/>
      <c r="AA168" s="140"/>
    </row>
    <row r="169" spans="7:27" ht="18">
      <c r="G169" s="140"/>
      <c r="H169" s="140"/>
      <c r="I169" s="141"/>
      <c r="J169" s="140"/>
      <c r="K169" s="140"/>
      <c r="L169" s="140"/>
      <c r="M169" s="140"/>
      <c r="N169" s="140"/>
      <c r="O169" s="142"/>
      <c r="P169" s="140"/>
      <c r="Q169" s="140"/>
      <c r="R169" s="140"/>
      <c r="V169" s="140"/>
      <c r="W169" s="140"/>
      <c r="X169" s="140"/>
      <c r="Y169" s="142"/>
      <c r="Z169" s="140"/>
      <c r="AA169" s="140"/>
    </row>
    <row r="170" spans="7:27" ht="18">
      <c r="G170" s="140"/>
      <c r="H170" s="140"/>
      <c r="I170" s="141"/>
      <c r="J170" s="140"/>
      <c r="K170" s="140"/>
      <c r="L170" s="140"/>
      <c r="M170" s="140"/>
      <c r="N170" s="140"/>
      <c r="O170" s="142"/>
      <c r="P170" s="140"/>
      <c r="Q170" s="140"/>
      <c r="R170" s="140"/>
      <c r="V170" s="140"/>
      <c r="W170" s="140"/>
      <c r="X170" s="140"/>
      <c r="Y170" s="142"/>
      <c r="Z170" s="140"/>
      <c r="AA170" s="140"/>
    </row>
    <row r="171" spans="7:27" ht="18">
      <c r="G171" s="140"/>
      <c r="H171" s="140"/>
      <c r="I171" s="141"/>
      <c r="J171" s="140"/>
      <c r="K171" s="140"/>
      <c r="L171" s="140"/>
      <c r="M171" s="140"/>
      <c r="N171" s="140"/>
      <c r="O171" s="142"/>
      <c r="P171" s="140"/>
      <c r="Q171" s="140"/>
      <c r="R171" s="140"/>
      <c r="V171" s="140"/>
      <c r="W171" s="140"/>
      <c r="X171" s="140"/>
      <c r="Y171" s="142"/>
      <c r="Z171" s="140"/>
      <c r="AA171" s="140"/>
    </row>
    <row r="172" spans="7:27" ht="18">
      <c r="G172" s="140"/>
      <c r="H172" s="140"/>
      <c r="I172" s="141"/>
      <c r="J172" s="140"/>
      <c r="K172" s="140"/>
      <c r="L172" s="140"/>
      <c r="M172" s="140"/>
      <c r="N172" s="140"/>
      <c r="O172" s="142"/>
      <c r="P172" s="140"/>
      <c r="Q172" s="140"/>
      <c r="R172" s="140"/>
      <c r="V172" s="140"/>
      <c r="W172" s="140"/>
      <c r="X172" s="140"/>
      <c r="Y172" s="142"/>
      <c r="Z172" s="140"/>
      <c r="AA172" s="140"/>
    </row>
    <row r="173" spans="7:27" ht="18">
      <c r="G173" s="140"/>
      <c r="H173" s="140"/>
      <c r="I173" s="141"/>
      <c r="J173" s="140"/>
      <c r="K173" s="140"/>
      <c r="L173" s="140"/>
      <c r="M173" s="140"/>
      <c r="N173" s="140"/>
      <c r="O173" s="142"/>
      <c r="P173" s="140"/>
      <c r="Q173" s="140"/>
      <c r="R173" s="140"/>
      <c r="V173" s="140"/>
      <c r="W173" s="140"/>
      <c r="X173" s="140"/>
      <c r="Y173" s="142"/>
      <c r="Z173" s="140"/>
      <c r="AA173" s="140"/>
    </row>
    <row r="174" spans="7:27" ht="18">
      <c r="G174" s="140"/>
      <c r="H174" s="140"/>
      <c r="I174" s="141"/>
      <c r="J174" s="140"/>
      <c r="K174" s="140"/>
      <c r="L174" s="140"/>
      <c r="M174" s="140"/>
      <c r="N174" s="140"/>
      <c r="O174" s="142"/>
      <c r="P174" s="140"/>
      <c r="Q174" s="140"/>
      <c r="R174" s="140"/>
      <c r="V174" s="140"/>
      <c r="W174" s="140"/>
      <c r="X174" s="140"/>
      <c r="Y174" s="142"/>
      <c r="Z174" s="140"/>
      <c r="AA174" s="140"/>
    </row>
    <row r="175" spans="7:27" ht="18">
      <c r="G175" s="140"/>
      <c r="H175" s="140"/>
      <c r="I175" s="141"/>
      <c r="J175" s="140"/>
      <c r="K175" s="140"/>
      <c r="L175" s="140"/>
      <c r="M175" s="140"/>
      <c r="N175" s="140"/>
      <c r="O175" s="142"/>
      <c r="P175" s="140"/>
      <c r="Q175" s="140"/>
      <c r="R175" s="140"/>
      <c r="V175" s="140"/>
      <c r="W175" s="140"/>
      <c r="X175" s="140"/>
      <c r="Y175" s="142"/>
      <c r="Z175" s="140"/>
      <c r="AA175" s="140"/>
    </row>
    <row r="176" spans="7:27" ht="18">
      <c r="G176" s="140"/>
      <c r="H176" s="140"/>
      <c r="I176" s="141"/>
      <c r="J176" s="140"/>
      <c r="K176" s="140"/>
      <c r="L176" s="140"/>
      <c r="M176" s="140"/>
      <c r="N176" s="140"/>
      <c r="O176" s="142"/>
      <c r="P176" s="140"/>
      <c r="Q176" s="140"/>
      <c r="R176" s="140"/>
      <c r="V176" s="140"/>
      <c r="W176" s="140"/>
      <c r="X176" s="140"/>
      <c r="Y176" s="142"/>
      <c r="Z176" s="140"/>
      <c r="AA176" s="140"/>
    </row>
    <row r="177" spans="7:27" ht="18">
      <c r="G177" s="140"/>
      <c r="H177" s="140"/>
      <c r="I177" s="141"/>
      <c r="J177" s="140"/>
      <c r="K177" s="140"/>
      <c r="L177" s="140"/>
      <c r="M177" s="140"/>
      <c r="N177" s="140"/>
      <c r="O177" s="142"/>
      <c r="P177" s="140"/>
      <c r="Q177" s="140"/>
      <c r="R177" s="140"/>
      <c r="V177" s="140"/>
      <c r="W177" s="140"/>
      <c r="X177" s="140"/>
      <c r="Y177" s="142"/>
      <c r="Z177" s="140"/>
      <c r="AA177" s="140"/>
    </row>
    <row r="178" spans="7:27" ht="18">
      <c r="G178" s="140"/>
      <c r="H178" s="140"/>
      <c r="I178" s="141"/>
      <c r="J178" s="140"/>
      <c r="K178" s="140"/>
      <c r="L178" s="140"/>
      <c r="M178" s="140"/>
      <c r="N178" s="140"/>
      <c r="O178" s="142"/>
      <c r="P178" s="140"/>
      <c r="Q178" s="140"/>
      <c r="R178" s="140"/>
      <c r="V178" s="140"/>
      <c r="W178" s="140"/>
      <c r="X178" s="140"/>
      <c r="Y178" s="142"/>
      <c r="Z178" s="140"/>
      <c r="AA178" s="140"/>
    </row>
    <row r="179" spans="7:27" ht="18">
      <c r="G179" s="140"/>
      <c r="H179" s="140"/>
      <c r="I179" s="141"/>
      <c r="J179" s="140"/>
      <c r="K179" s="140"/>
      <c r="L179" s="140"/>
      <c r="M179" s="140"/>
      <c r="N179" s="140"/>
      <c r="O179" s="142"/>
      <c r="P179" s="140"/>
      <c r="Q179" s="140"/>
      <c r="R179" s="140"/>
      <c r="V179" s="140"/>
      <c r="W179" s="140"/>
      <c r="X179" s="140"/>
      <c r="Y179" s="142"/>
      <c r="Z179" s="140"/>
      <c r="AA179" s="140"/>
    </row>
    <row r="180" spans="7:27" ht="18">
      <c r="G180" s="140"/>
      <c r="H180" s="140"/>
      <c r="I180" s="141"/>
      <c r="J180" s="140"/>
      <c r="K180" s="140"/>
      <c r="L180" s="140"/>
      <c r="M180" s="140"/>
      <c r="N180" s="140"/>
      <c r="O180" s="142"/>
      <c r="P180" s="140"/>
      <c r="Q180" s="140"/>
      <c r="R180" s="140"/>
      <c r="V180" s="140"/>
      <c r="W180" s="140"/>
      <c r="X180" s="140"/>
      <c r="Y180" s="142"/>
      <c r="Z180" s="140"/>
      <c r="AA180" s="140"/>
    </row>
    <row r="181" spans="7:27" ht="18">
      <c r="G181" s="140"/>
      <c r="H181" s="140"/>
      <c r="I181" s="141"/>
      <c r="J181" s="140"/>
      <c r="K181" s="140"/>
      <c r="L181" s="140"/>
      <c r="M181" s="140"/>
      <c r="N181" s="140"/>
      <c r="O181" s="142"/>
      <c r="P181" s="140"/>
      <c r="Q181" s="140"/>
      <c r="R181" s="140"/>
      <c r="V181" s="140"/>
      <c r="W181" s="140"/>
      <c r="X181" s="140"/>
      <c r="Y181" s="142"/>
      <c r="Z181" s="140"/>
      <c r="AA181" s="140"/>
    </row>
    <row r="182" spans="7:27" ht="18">
      <c r="G182" s="140"/>
      <c r="H182" s="140"/>
      <c r="I182" s="141"/>
      <c r="J182" s="140"/>
      <c r="K182" s="140"/>
      <c r="L182" s="140"/>
      <c r="M182" s="140"/>
      <c r="N182" s="140"/>
      <c r="O182" s="142"/>
      <c r="P182" s="140"/>
      <c r="Q182" s="140"/>
      <c r="R182" s="140"/>
      <c r="V182" s="140"/>
      <c r="W182" s="140"/>
      <c r="X182" s="140"/>
      <c r="Y182" s="142"/>
      <c r="Z182" s="140"/>
      <c r="AA182" s="140"/>
    </row>
    <row r="183" spans="7:27" ht="18">
      <c r="G183" s="140"/>
      <c r="H183" s="140"/>
      <c r="I183" s="141"/>
      <c r="J183" s="140"/>
      <c r="K183" s="140"/>
      <c r="L183" s="140"/>
      <c r="M183" s="140"/>
      <c r="N183" s="140"/>
      <c r="O183" s="142"/>
      <c r="P183" s="140"/>
      <c r="Q183" s="140"/>
      <c r="R183" s="140"/>
      <c r="V183" s="140"/>
      <c r="W183" s="140"/>
      <c r="X183" s="140"/>
      <c r="Y183" s="142"/>
      <c r="Z183" s="140"/>
      <c r="AA183" s="140"/>
    </row>
    <row r="184" spans="7:27" ht="18">
      <c r="G184" s="140"/>
      <c r="H184" s="140"/>
      <c r="I184" s="141"/>
      <c r="J184" s="140"/>
      <c r="K184" s="140"/>
      <c r="L184" s="140"/>
      <c r="M184" s="140"/>
      <c r="N184" s="140"/>
      <c r="O184" s="142"/>
      <c r="P184" s="140"/>
      <c r="Q184" s="140"/>
      <c r="R184" s="140"/>
      <c r="V184" s="140"/>
      <c r="W184" s="140"/>
      <c r="X184" s="140"/>
      <c r="Y184" s="142"/>
      <c r="Z184" s="140"/>
      <c r="AA184" s="140"/>
    </row>
    <row r="185" spans="7:27" ht="18">
      <c r="G185" s="140"/>
      <c r="H185" s="140"/>
      <c r="I185" s="141"/>
      <c r="J185" s="140"/>
      <c r="K185" s="140"/>
      <c r="L185" s="140"/>
      <c r="M185" s="140"/>
      <c r="N185" s="140"/>
      <c r="O185" s="142"/>
      <c r="P185" s="140"/>
      <c r="Q185" s="140"/>
      <c r="R185" s="140"/>
      <c r="V185" s="140"/>
      <c r="W185" s="140"/>
      <c r="X185" s="140"/>
      <c r="Y185" s="142"/>
      <c r="Z185" s="140"/>
      <c r="AA185" s="140"/>
    </row>
    <row r="186" spans="7:27" ht="18">
      <c r="G186" s="140"/>
      <c r="H186" s="140"/>
      <c r="I186" s="141"/>
      <c r="J186" s="140"/>
      <c r="K186" s="140"/>
      <c r="L186" s="140"/>
      <c r="M186" s="140"/>
      <c r="N186" s="140"/>
      <c r="O186" s="142"/>
      <c r="P186" s="140"/>
      <c r="Q186" s="140"/>
      <c r="R186" s="140"/>
      <c r="V186" s="140"/>
      <c r="W186" s="140"/>
      <c r="X186" s="140"/>
      <c r="Y186" s="142"/>
      <c r="Z186" s="140"/>
      <c r="AA186" s="140"/>
    </row>
    <row r="187" spans="7:27" ht="18">
      <c r="G187" s="140"/>
      <c r="H187" s="140"/>
      <c r="I187" s="141"/>
      <c r="J187" s="140"/>
      <c r="K187" s="140"/>
      <c r="L187" s="140"/>
      <c r="M187" s="140"/>
      <c r="N187" s="140"/>
      <c r="O187" s="142"/>
      <c r="P187" s="140"/>
      <c r="Q187" s="140"/>
      <c r="R187" s="140"/>
      <c r="V187" s="140"/>
      <c r="W187" s="140"/>
      <c r="X187" s="140"/>
      <c r="Y187" s="142"/>
      <c r="Z187" s="140"/>
      <c r="AA187" s="140"/>
    </row>
    <row r="188" spans="7:27" ht="18">
      <c r="G188" s="140"/>
      <c r="H188" s="140"/>
      <c r="I188" s="141"/>
      <c r="J188" s="140"/>
      <c r="K188" s="140"/>
      <c r="L188" s="140"/>
      <c r="M188" s="140"/>
      <c r="N188" s="140"/>
      <c r="O188" s="142"/>
      <c r="P188" s="140"/>
      <c r="Q188" s="140"/>
      <c r="R188" s="140"/>
      <c r="V188" s="140"/>
      <c r="W188" s="140"/>
      <c r="X188" s="140"/>
      <c r="Y188" s="142"/>
      <c r="Z188" s="140"/>
      <c r="AA188" s="140"/>
    </row>
    <row r="189" spans="7:27" ht="18">
      <c r="G189" s="140"/>
      <c r="H189" s="140"/>
      <c r="I189" s="141"/>
      <c r="J189" s="140"/>
      <c r="K189" s="140"/>
      <c r="L189" s="140"/>
      <c r="M189" s="140"/>
      <c r="N189" s="140"/>
      <c r="O189" s="142"/>
      <c r="P189" s="140"/>
      <c r="Q189" s="140"/>
      <c r="R189" s="140"/>
      <c r="V189" s="140"/>
      <c r="W189" s="140"/>
      <c r="X189" s="140"/>
      <c r="Y189" s="142"/>
      <c r="Z189" s="140"/>
      <c r="AA189" s="140"/>
    </row>
    <row r="190" spans="7:27" ht="18">
      <c r="G190" s="140"/>
      <c r="H190" s="140"/>
      <c r="I190" s="141"/>
      <c r="J190" s="140"/>
      <c r="K190" s="140"/>
      <c r="L190" s="140"/>
      <c r="M190" s="140"/>
      <c r="N190" s="140"/>
      <c r="O190" s="142"/>
      <c r="P190" s="140"/>
      <c r="Q190" s="140"/>
      <c r="R190" s="140"/>
      <c r="V190" s="140"/>
      <c r="W190" s="140"/>
      <c r="X190" s="140"/>
      <c r="Y190" s="142"/>
      <c r="Z190" s="140"/>
      <c r="AA190" s="140"/>
    </row>
    <row r="191" spans="7:27" ht="18">
      <c r="G191" s="140"/>
      <c r="H191" s="140"/>
      <c r="I191" s="141"/>
      <c r="J191" s="140"/>
      <c r="K191" s="140"/>
      <c r="L191" s="140"/>
      <c r="M191" s="140"/>
      <c r="N191" s="140"/>
      <c r="O191" s="142"/>
      <c r="P191" s="140"/>
      <c r="Q191" s="140"/>
      <c r="R191" s="140"/>
      <c r="V191" s="140"/>
      <c r="W191" s="140"/>
      <c r="X191" s="140"/>
      <c r="Y191" s="142"/>
      <c r="Z191" s="140"/>
      <c r="AA191" s="140"/>
    </row>
    <row r="192" spans="7:27" ht="18">
      <c r="G192" s="140"/>
      <c r="H192" s="140"/>
      <c r="I192" s="141"/>
      <c r="J192" s="140"/>
      <c r="K192" s="140"/>
      <c r="L192" s="140"/>
      <c r="M192" s="140"/>
      <c r="N192" s="140"/>
      <c r="O192" s="142"/>
      <c r="P192" s="140"/>
      <c r="Q192" s="140"/>
      <c r="R192" s="140"/>
      <c r="V192" s="140"/>
      <c r="W192" s="140"/>
      <c r="X192" s="140"/>
      <c r="Y192" s="142"/>
      <c r="Z192" s="140"/>
      <c r="AA192" s="140"/>
    </row>
    <row r="193" spans="7:27" ht="18">
      <c r="G193" s="140"/>
      <c r="H193" s="140"/>
      <c r="I193" s="141"/>
      <c r="J193" s="140"/>
      <c r="K193" s="140"/>
      <c r="L193" s="140"/>
      <c r="M193" s="140"/>
      <c r="N193" s="140"/>
      <c r="O193" s="142"/>
      <c r="P193" s="140"/>
      <c r="Q193" s="140"/>
      <c r="R193" s="140"/>
      <c r="V193" s="140"/>
      <c r="W193" s="140"/>
      <c r="X193" s="140"/>
      <c r="Y193" s="142"/>
      <c r="Z193" s="140"/>
      <c r="AA193" s="140"/>
    </row>
    <row r="194" spans="7:27" ht="18">
      <c r="G194" s="140"/>
      <c r="H194" s="140"/>
      <c r="I194" s="141"/>
      <c r="J194" s="140"/>
      <c r="K194" s="140"/>
      <c r="L194" s="140"/>
      <c r="M194" s="140"/>
      <c r="N194" s="140"/>
      <c r="O194" s="142"/>
      <c r="P194" s="140"/>
      <c r="Q194" s="140"/>
      <c r="R194" s="140"/>
      <c r="V194" s="140"/>
      <c r="W194" s="140"/>
      <c r="X194" s="140"/>
      <c r="Y194" s="142"/>
      <c r="Z194" s="140"/>
      <c r="AA194" s="140"/>
    </row>
    <row r="195" spans="7:27" ht="18">
      <c r="G195" s="140"/>
      <c r="H195" s="140"/>
      <c r="I195" s="141"/>
      <c r="J195" s="140"/>
      <c r="K195" s="140"/>
      <c r="L195" s="140"/>
      <c r="M195" s="140"/>
      <c r="N195" s="140"/>
      <c r="O195" s="142"/>
      <c r="P195" s="140"/>
      <c r="Q195" s="140"/>
      <c r="R195" s="140"/>
      <c r="V195" s="140"/>
      <c r="W195" s="140"/>
      <c r="X195" s="140"/>
      <c r="Y195" s="142"/>
      <c r="Z195" s="140"/>
      <c r="AA195" s="140"/>
    </row>
    <row r="196" spans="7:27" ht="18">
      <c r="G196" s="140"/>
      <c r="H196" s="140"/>
      <c r="I196" s="141"/>
      <c r="J196" s="140"/>
      <c r="K196" s="140"/>
      <c r="L196" s="140"/>
      <c r="M196" s="140"/>
      <c r="N196" s="140"/>
      <c r="O196" s="142"/>
      <c r="P196" s="140"/>
      <c r="Q196" s="140"/>
      <c r="R196" s="140"/>
      <c r="V196" s="140"/>
      <c r="W196" s="140"/>
      <c r="X196" s="140"/>
      <c r="Y196" s="142"/>
      <c r="Z196" s="140"/>
      <c r="AA196" s="140"/>
    </row>
    <row r="197" spans="7:27" ht="18">
      <c r="G197" s="140"/>
      <c r="H197" s="140"/>
      <c r="I197" s="141"/>
      <c r="J197" s="140"/>
      <c r="K197" s="140"/>
      <c r="L197" s="140"/>
      <c r="M197" s="140"/>
      <c r="N197" s="140"/>
      <c r="O197" s="142"/>
      <c r="P197" s="140"/>
      <c r="Q197" s="140"/>
      <c r="R197" s="140"/>
      <c r="V197" s="140"/>
      <c r="W197" s="140"/>
      <c r="X197" s="140"/>
      <c r="Y197" s="142"/>
      <c r="Z197" s="140"/>
      <c r="AA197" s="140"/>
    </row>
    <row r="198" spans="7:27" ht="18">
      <c r="G198" s="140"/>
      <c r="H198" s="140"/>
      <c r="I198" s="141"/>
      <c r="J198" s="140"/>
      <c r="K198" s="140"/>
      <c r="L198" s="140"/>
      <c r="M198" s="140"/>
      <c r="N198" s="140"/>
      <c r="O198" s="142"/>
      <c r="P198" s="140"/>
      <c r="Q198" s="140"/>
      <c r="R198" s="140"/>
      <c r="V198" s="140"/>
      <c r="W198" s="140"/>
      <c r="X198" s="140"/>
      <c r="Y198" s="142"/>
      <c r="Z198" s="140"/>
      <c r="AA198" s="140"/>
    </row>
    <row r="199" spans="7:27" ht="18">
      <c r="G199" s="140"/>
      <c r="H199" s="140"/>
      <c r="I199" s="141"/>
      <c r="J199" s="140"/>
      <c r="K199" s="140"/>
      <c r="L199" s="140"/>
      <c r="M199" s="140"/>
      <c r="N199" s="140"/>
      <c r="O199" s="142"/>
      <c r="P199" s="140"/>
      <c r="Q199" s="140"/>
      <c r="R199" s="140"/>
      <c r="V199" s="140"/>
      <c r="W199" s="140"/>
      <c r="X199" s="140"/>
      <c r="Y199" s="142"/>
      <c r="Z199" s="140"/>
      <c r="AA199" s="140"/>
    </row>
    <row r="200" spans="22:27" ht="18">
      <c r="V200" s="140"/>
      <c r="W200" s="140"/>
      <c r="X200" s="140"/>
      <c r="Y200" s="142"/>
      <c r="Z200" s="140"/>
      <c r="AA200" s="140"/>
    </row>
    <row r="201" spans="22:27" ht="18">
      <c r="V201" s="140"/>
      <c r="W201" s="140"/>
      <c r="X201" s="140"/>
      <c r="Y201" s="142"/>
      <c r="Z201" s="140"/>
      <c r="AA201" s="140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2019-08-05T05:51:55Z</cp:lastPrinted>
  <dcterms:created xsi:type="dcterms:W3CDTF">2006-11-08T10:58:51Z</dcterms:created>
  <dcterms:modified xsi:type="dcterms:W3CDTF">2019-10-02T11:53:21Z</dcterms:modified>
  <cp:category/>
  <cp:version/>
  <cp:contentType/>
  <cp:contentStatus/>
</cp:coreProperties>
</file>